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3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41" i="1" l="1"/>
  <c r="G20" i="1" a="1"/>
  <c r="G20" i="1" s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F6" i="1"/>
  <c r="F14" i="1" s="1"/>
  <c r="E6" i="1"/>
  <c r="E15" i="1" s="1"/>
  <c r="D7" i="1"/>
  <c r="D8" i="1"/>
  <c r="D15" i="1" s="1"/>
  <c r="D9" i="1"/>
  <c r="D10" i="1"/>
  <c r="D11" i="1"/>
  <c r="D12" i="1"/>
  <c r="D13" i="1"/>
  <c r="D6" i="1"/>
  <c r="D14" i="1" s="1"/>
  <c r="C14" i="1"/>
  <c r="C15" i="1"/>
  <c r="K10" i="1" s="1"/>
  <c r="K7" i="1"/>
  <c r="B15" i="1"/>
  <c r="J11" i="1" s="1"/>
  <c r="B14" i="1"/>
  <c r="K9" i="1"/>
  <c r="K13" i="1"/>
  <c r="J8" i="1"/>
  <c r="J7" i="1"/>
  <c r="J12" i="1"/>
  <c r="J6" i="1"/>
  <c r="J10" i="1"/>
  <c r="J9" i="1"/>
  <c r="K11" i="1"/>
  <c r="E14" i="1"/>
  <c r="G35" i="1" l="1"/>
  <c r="G17" i="1"/>
  <c r="G18" i="1" s="1"/>
  <c r="G31" i="1"/>
  <c r="G32" i="1" s="1"/>
  <c r="G21" i="1"/>
  <c r="F15" i="1"/>
  <c r="G33" i="1" s="1"/>
  <c r="G34" i="1" s="1"/>
  <c r="J14" i="1"/>
  <c r="K12" i="1"/>
  <c r="K6" i="1"/>
  <c r="J13" i="1"/>
  <c r="J15" i="1" s="1"/>
  <c r="K8" i="1"/>
  <c r="K15" i="1" l="1"/>
  <c r="K14" i="1"/>
  <c r="G37" i="1" s="1"/>
  <c r="G12" i="1"/>
  <c r="G6" i="1"/>
  <c r="G10" i="1"/>
  <c r="G11" i="1"/>
  <c r="G9" i="1"/>
  <c r="G8" i="1"/>
  <c r="G13" i="1"/>
  <c r="G7" i="1"/>
  <c r="G36" i="1"/>
  <c r="H36" i="1" s="1"/>
  <c r="H12" i="1" l="1"/>
  <c r="L12" i="1"/>
  <c r="L8" i="1"/>
  <c r="H8" i="1"/>
  <c r="H10" i="1"/>
  <c r="L10" i="1"/>
  <c r="L7" i="1"/>
  <c r="H7" i="1"/>
  <c r="G14" i="1"/>
  <c r="H6" i="1"/>
  <c r="L6" i="1"/>
  <c r="G15" i="1"/>
  <c r="L13" i="1"/>
  <c r="H13" i="1"/>
  <c r="L11" i="1"/>
  <c r="H11" i="1"/>
  <c r="H9" i="1"/>
  <c r="L9" i="1"/>
  <c r="M7" i="1" l="1"/>
  <c r="I7" i="1"/>
  <c r="M8" i="1"/>
  <c r="I8" i="1"/>
  <c r="I11" i="1"/>
  <c r="M11" i="1"/>
  <c r="M13" i="1"/>
  <c r="I13" i="1"/>
  <c r="L14" i="1"/>
  <c r="G38" i="1" s="1"/>
  <c r="L15" i="1"/>
  <c r="M6" i="1"/>
  <c r="H15" i="1"/>
  <c r="I6" i="1"/>
  <c r="H14" i="1"/>
  <c r="I9" i="1"/>
  <c r="M9" i="1"/>
  <c r="M10" i="1"/>
  <c r="I10" i="1"/>
  <c r="I12" i="1"/>
  <c r="M12" i="1"/>
  <c r="M14" i="1" l="1"/>
  <c r="M15" i="1"/>
  <c r="I14" i="1"/>
  <c r="I15" i="1"/>
  <c r="G40" i="1"/>
  <c r="G23" i="1" l="1"/>
  <c r="G24" i="1" s="1"/>
  <c r="G39" i="1"/>
  <c r="G41" i="1" s="1"/>
  <c r="G25" i="1"/>
  <c r="G26" i="1" s="1"/>
  <c r="G29" i="1" l="1"/>
  <c r="F29" i="1"/>
  <c r="G27" i="1"/>
  <c r="F30" i="1"/>
  <c r="G28" i="1"/>
  <c r="G30" i="1"/>
  <c r="O7" i="1" l="1"/>
  <c r="O9" i="1"/>
  <c r="O11" i="1"/>
  <c r="O13" i="1"/>
  <c r="O8" i="1"/>
  <c r="O10" i="1"/>
  <c r="O12" i="1"/>
  <c r="O6" i="1"/>
  <c r="P7" i="1"/>
  <c r="P9" i="1"/>
  <c r="P11" i="1"/>
  <c r="P13" i="1"/>
  <c r="P6" i="1"/>
  <c r="P8" i="1"/>
  <c r="P10" i="1"/>
  <c r="P12" i="1"/>
</calcChain>
</file>

<file path=xl/sharedStrings.xml><?xml version="1.0" encoding="utf-8"?>
<sst xmlns="http://schemas.openxmlformats.org/spreadsheetml/2006/main" count="64" uniqueCount="60">
  <si>
    <t>y</t>
  </si>
  <si>
    <t>x</t>
  </si>
  <si>
    <r>
      <t>x</t>
    </r>
    <r>
      <rPr>
        <b/>
        <i/>
        <vertAlign val="superscript"/>
        <sz val="11"/>
        <color indexed="8"/>
        <rFont val="Calibri"/>
        <family val="2"/>
        <charset val="204"/>
      </rPr>
      <t>2</t>
    </r>
  </si>
  <si>
    <r>
      <t>y</t>
    </r>
    <r>
      <rPr>
        <b/>
        <i/>
        <vertAlign val="superscript"/>
        <sz val="11"/>
        <color indexed="8"/>
        <rFont val="Calibri"/>
        <family val="2"/>
        <charset val="204"/>
      </rPr>
      <t>2</t>
    </r>
  </si>
  <si>
    <t>Среднее</t>
  </si>
  <si>
    <t>Сумма</t>
  </si>
  <si>
    <t>y(x)</t>
  </si>
  <si>
    <t>e=y(x)-y</t>
  </si>
  <si>
    <r>
      <t>e</t>
    </r>
    <r>
      <rPr>
        <b/>
        <i/>
        <vertAlign val="superscript"/>
        <sz val="11"/>
        <color indexed="8"/>
        <rFont val="Calibri"/>
        <family val="2"/>
        <charset val="204"/>
      </rPr>
      <t>2</t>
    </r>
  </si>
  <si>
    <r>
      <t>(x-x</t>
    </r>
    <r>
      <rPr>
        <b/>
        <i/>
        <vertAlign val="subscript"/>
        <sz val="11"/>
        <color indexed="8"/>
        <rFont val="Calibri"/>
        <family val="2"/>
        <charset val="204"/>
      </rPr>
      <t>ср</t>
    </r>
    <r>
      <rPr>
        <b/>
        <i/>
        <sz val="11"/>
        <color indexed="8"/>
        <rFont val="Calibri"/>
        <family val="2"/>
        <charset val="204"/>
      </rPr>
      <t>)</t>
    </r>
    <r>
      <rPr>
        <b/>
        <i/>
        <vertAlign val="superscript"/>
        <sz val="11"/>
        <color indexed="8"/>
        <rFont val="Calibri"/>
        <family val="2"/>
        <charset val="204"/>
      </rPr>
      <t>2</t>
    </r>
  </si>
  <si>
    <r>
      <t>(y-y</t>
    </r>
    <r>
      <rPr>
        <b/>
        <i/>
        <vertAlign val="subscript"/>
        <sz val="11"/>
        <color indexed="8"/>
        <rFont val="Calibri"/>
        <family val="2"/>
        <charset val="204"/>
      </rPr>
      <t>ср</t>
    </r>
    <r>
      <rPr>
        <b/>
        <i/>
        <sz val="11"/>
        <color indexed="8"/>
        <rFont val="Calibri"/>
        <family val="2"/>
        <charset val="204"/>
      </rPr>
      <t>)</t>
    </r>
    <r>
      <rPr>
        <b/>
        <i/>
        <vertAlign val="superscript"/>
        <sz val="11"/>
        <color indexed="8"/>
        <rFont val="Calibri"/>
        <family val="2"/>
        <charset val="204"/>
      </rPr>
      <t>2</t>
    </r>
  </si>
  <si>
    <r>
      <t>(y(x)-y</t>
    </r>
    <r>
      <rPr>
        <b/>
        <i/>
        <vertAlign val="subscript"/>
        <sz val="11"/>
        <color indexed="8"/>
        <rFont val="Calibri"/>
        <family val="2"/>
        <charset val="204"/>
      </rPr>
      <t>ср</t>
    </r>
    <r>
      <rPr>
        <b/>
        <i/>
        <sz val="11"/>
        <color indexed="8"/>
        <rFont val="Calibri"/>
        <family val="2"/>
        <charset val="204"/>
      </rPr>
      <t>)</t>
    </r>
    <r>
      <rPr>
        <b/>
        <i/>
        <vertAlign val="superscript"/>
        <sz val="11"/>
        <color indexed="8"/>
        <rFont val="Calibri"/>
        <family val="2"/>
        <charset val="204"/>
      </rPr>
      <t>2</t>
    </r>
  </si>
  <si>
    <t>|(y-y(x))/y|</t>
  </si>
  <si>
    <r>
      <t>b</t>
    </r>
    <r>
      <rPr>
        <vertAlign val="subscript"/>
        <sz val="11"/>
        <color indexed="8"/>
        <rFont val="Calibri"/>
        <family val="2"/>
        <charset val="204"/>
      </rPr>
      <t>1</t>
    </r>
  </si>
  <si>
    <r>
      <t>b</t>
    </r>
    <r>
      <rPr>
        <vertAlign val="subscript"/>
        <sz val="11"/>
        <color indexed="8"/>
        <rFont val="Calibri"/>
        <family val="2"/>
        <charset val="204"/>
      </rPr>
      <t>0</t>
    </r>
  </si>
  <si>
    <t>Db1</t>
  </si>
  <si>
    <t>Sb1</t>
  </si>
  <si>
    <t>Db0</t>
  </si>
  <si>
    <t>Sb0</t>
  </si>
  <si>
    <t>tb0</t>
  </si>
  <si>
    <t>tb1</t>
  </si>
  <si>
    <t>ВЫВОД ИТОГОВ</t>
  </si>
  <si>
    <t>Регрессионная статистика</t>
  </si>
  <si>
    <t>Множественный R</t>
  </si>
  <si>
    <t>R-квадрат</t>
  </si>
  <si>
    <t>Нормированный R-квадрат</t>
  </si>
  <si>
    <t>Стандартная ошибка</t>
  </si>
  <si>
    <t>Наблюдения</t>
  </si>
  <si>
    <t>Дисперсионный анализ</t>
  </si>
  <si>
    <t>Регрессия</t>
  </si>
  <si>
    <t>Остаток</t>
  </si>
  <si>
    <t>Итого</t>
  </si>
  <si>
    <t>Y-пересечение</t>
  </si>
  <si>
    <t>df</t>
  </si>
  <si>
    <t>SS</t>
  </si>
  <si>
    <t>MS</t>
  </si>
  <si>
    <t>F</t>
  </si>
  <si>
    <t>Значимость F</t>
  </si>
  <si>
    <t>Коэффициенты</t>
  </si>
  <si>
    <t>t-статистика</t>
  </si>
  <si>
    <t>P-Значение</t>
  </si>
  <si>
    <t>Нижние 95%</t>
  </si>
  <si>
    <t>Верхние 95%</t>
  </si>
  <si>
    <t>Dx</t>
  </si>
  <si>
    <t>Sx</t>
  </si>
  <si>
    <t>Dy</t>
  </si>
  <si>
    <t>Sy</t>
  </si>
  <si>
    <t>cov</t>
  </si>
  <si>
    <t>r</t>
  </si>
  <si>
    <t>TSS</t>
  </si>
  <si>
    <t>ESS</t>
  </si>
  <si>
    <t>RSS</t>
  </si>
  <si>
    <r>
      <t>R</t>
    </r>
    <r>
      <rPr>
        <i/>
        <vertAlign val="superscript"/>
        <sz val="11"/>
        <color indexed="8"/>
        <rFont val="Calibri"/>
        <family val="2"/>
        <charset val="204"/>
      </rPr>
      <t>2</t>
    </r>
  </si>
  <si>
    <t>№</t>
  </si>
  <si>
    <t>Переменная X 1</t>
  </si>
  <si>
    <r>
      <t>x</t>
    </r>
    <r>
      <rPr>
        <b/>
        <sz val="11"/>
        <color indexed="8"/>
        <rFont val="Calibri"/>
        <family val="2"/>
        <charset val="204"/>
      </rPr>
      <t>·</t>
    </r>
    <r>
      <rPr>
        <b/>
        <i/>
        <sz val="11"/>
        <color indexed="8"/>
        <rFont val="Calibri"/>
        <family val="2"/>
        <charset val="204"/>
      </rPr>
      <t>y</t>
    </r>
  </si>
  <si>
    <t>https://www.matburo.ru/ex_ec.php?p1=ecexcel</t>
  </si>
  <si>
    <t>https://www.matburo.ru/</t>
  </si>
  <si>
    <t xml:space="preserve">Задача по эконометрике с решением в Excel. Выполнена в </t>
  </si>
  <si>
    <t>Полный файл решения выложен на странице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</si>
</sst>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i/>
      <vertAlign val="superscript"/>
      <sz val="11"/>
      <color indexed="8"/>
      <name val="Calibri"/>
      <family val="2"/>
      <charset val="204"/>
    </font>
    <font>
      <vertAlign val="subscript"/>
      <sz val="11"/>
      <color indexed="8"/>
      <name val="Calibri"/>
      <family val="2"/>
      <charset val="204"/>
    </font>
    <font>
      <b/>
      <i/>
      <vertAlign val="subscript"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vertAlign val="superscript"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1" applyAlignment="1" applyProtection="1"/>
    <xf numFmtId="0" fontId="0" fillId="0" borderId="0" xfId="0" applyAlignment="1">
      <alignment vertical="center"/>
    </xf>
    <xf numFmtId="0" fontId="9" fillId="2" borderId="2" xfId="1" applyFill="1" applyBorder="1" applyAlignment="1" applyProtection="1"/>
    <xf numFmtId="0" fontId="0" fillId="2" borderId="2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9" fillId="2" borderId="5" xfId="1" applyFill="1" applyBorder="1" applyAlignment="1" applyProtection="1"/>
    <xf numFmtId="0" fontId="0" fillId="2" borderId="5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center" vertical="center"/>
      <protection locked="0"/>
    </xf>
    <xf numFmtId="165" fontId="0" fillId="0" borderId="7" xfId="0" applyNumberFormat="1" applyBorder="1" applyAlignment="1" applyProtection="1">
      <alignment horizontal="center" vertical="center"/>
      <protection locked="0"/>
    </xf>
    <xf numFmtId="166" fontId="0" fillId="0" borderId="7" xfId="2" applyNumberFormat="1" applyFont="1" applyBorder="1" applyAlignment="1" applyProtection="1">
      <alignment horizontal="center"/>
      <protection locked="0"/>
    </xf>
    <xf numFmtId="165" fontId="0" fillId="0" borderId="7" xfId="0" applyNumberFormat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Continuous"/>
      <protection locked="0"/>
    </xf>
    <xf numFmtId="0" fontId="0" fillId="0" borderId="0" xfId="0" applyFill="1" applyBorder="1" applyAlignment="1" applyProtection="1">
      <protection locked="0"/>
    </xf>
    <xf numFmtId="165" fontId="0" fillId="0" borderId="0" xfId="0" applyNumberFormat="1" applyFill="1" applyBorder="1" applyAlignment="1" applyProtection="1"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protection locked="0"/>
    </xf>
    <xf numFmtId="0" fontId="6" fillId="3" borderId="8" xfId="0" applyFont="1" applyFill="1" applyBorder="1" applyAlignment="1" applyProtection="1">
      <alignment horizontal="center"/>
      <protection locked="0"/>
    </xf>
    <xf numFmtId="165" fontId="0" fillId="0" borderId="5" xfId="0" applyNumberFormat="1" applyFill="1" applyBorder="1" applyAlignment="1" applyProtection="1">
      <protection locked="0"/>
    </xf>
    <xf numFmtId="2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 vertical="center"/>
    </xf>
    <xf numFmtId="2" fontId="0" fillId="3" borderId="7" xfId="0" applyNumberFormat="1" applyFill="1" applyBorder="1" applyAlignment="1" applyProtection="1">
      <alignment horizontal="center" vertical="center"/>
    </xf>
    <xf numFmtId="165" fontId="0" fillId="3" borderId="7" xfId="0" applyNumberFormat="1" applyFill="1" applyBorder="1" applyAlignment="1" applyProtection="1">
      <alignment horizontal="center" vertical="center"/>
    </xf>
    <xf numFmtId="166" fontId="0" fillId="3" borderId="7" xfId="2" applyNumberFormat="1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165" fontId="0" fillId="0" borderId="7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165" fontId="6" fillId="0" borderId="7" xfId="0" applyNumberFormat="1" applyFont="1" applyBorder="1" applyAlignment="1" applyProtection="1">
      <alignment horizontal="center" vertical="center"/>
    </xf>
    <xf numFmtId="10" fontId="0" fillId="0" borderId="7" xfId="2" applyNumberFormat="1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81887590454177E-2"/>
          <c:y val="3.398062279636159E-2"/>
          <c:w val="0.87818259781835739"/>
          <c:h val="0.7427193268347605"/>
        </c:manualLayout>
      </c:layout>
      <c:scatterChart>
        <c:scatterStyle val="lineMarker"/>
        <c:varyColors val="0"/>
        <c:ser>
          <c:idx val="0"/>
          <c:order val="0"/>
          <c:tx>
            <c:v>Экспериментальные точки</c:v>
          </c:tx>
          <c:spPr>
            <a:ln w="28575">
              <a:noFill/>
            </a:ln>
          </c:spPr>
          <c:marker>
            <c:symbol val="circle"/>
            <c:size val="6"/>
          </c:marker>
          <c:xVal>
            <c:numRef>
              <c:f>Лист1!$B$6:$B$13</c:f>
              <c:numCache>
                <c:formatCode>0.0</c:formatCode>
                <c:ptCount val="8"/>
                <c:pt idx="0">
                  <c:v>4.2</c:v>
                </c:pt>
                <c:pt idx="1">
                  <c:v>4</c:v>
                </c:pt>
                <c:pt idx="2">
                  <c:v>4.0999999999999996</c:v>
                </c:pt>
                <c:pt idx="3">
                  <c:v>4.3</c:v>
                </c:pt>
                <c:pt idx="4">
                  <c:v>4.4000000000000004</c:v>
                </c:pt>
                <c:pt idx="5">
                  <c:v>4.5999999999999996</c:v>
                </c:pt>
                <c:pt idx="6">
                  <c:v>4.5</c:v>
                </c:pt>
                <c:pt idx="7">
                  <c:v>4.2</c:v>
                </c:pt>
              </c:numCache>
            </c:numRef>
          </c:xVal>
          <c:yVal>
            <c:numRef>
              <c:f>Лист1!$C$6:$C$13</c:f>
              <c:numCache>
                <c:formatCode>0.0</c:formatCode>
                <c:ptCount val="8"/>
                <c:pt idx="0">
                  <c:v>33.299999999999997</c:v>
                </c:pt>
                <c:pt idx="1">
                  <c:v>33.200000000000003</c:v>
                </c:pt>
                <c:pt idx="2">
                  <c:v>33.4</c:v>
                </c:pt>
                <c:pt idx="3">
                  <c:v>33.700000000000003</c:v>
                </c:pt>
                <c:pt idx="4">
                  <c:v>34.200000000000003</c:v>
                </c:pt>
                <c:pt idx="5">
                  <c:v>34.6</c:v>
                </c:pt>
                <c:pt idx="6">
                  <c:v>34.1</c:v>
                </c:pt>
                <c:pt idx="7">
                  <c:v>34.4</c:v>
                </c:pt>
              </c:numCache>
            </c:numRef>
          </c:yVal>
          <c:smooth val="0"/>
        </c:ser>
        <c:ser>
          <c:idx val="1"/>
          <c:order val="1"/>
          <c:tx>
            <c:v>Регрессия</c:v>
          </c:tx>
          <c:spPr>
            <a:ln w="28575">
              <a:solidFill>
                <a:srgbClr val="FF0000"/>
              </a:solidFill>
              <a:prstDash val="dash"/>
            </a:ln>
          </c:spPr>
          <c:marker>
            <c:symbol val="x"/>
            <c:size val="7"/>
          </c:marker>
          <c:xVal>
            <c:numRef>
              <c:f>Лист1!$B$6:$B$13</c:f>
              <c:numCache>
                <c:formatCode>0.0</c:formatCode>
                <c:ptCount val="8"/>
                <c:pt idx="0">
                  <c:v>4.2</c:v>
                </c:pt>
                <c:pt idx="1">
                  <c:v>4</c:v>
                </c:pt>
                <c:pt idx="2">
                  <c:v>4.0999999999999996</c:v>
                </c:pt>
                <c:pt idx="3">
                  <c:v>4.3</c:v>
                </c:pt>
                <c:pt idx="4">
                  <c:v>4.4000000000000004</c:v>
                </c:pt>
                <c:pt idx="5">
                  <c:v>4.5999999999999996</c:v>
                </c:pt>
                <c:pt idx="6">
                  <c:v>4.5</c:v>
                </c:pt>
                <c:pt idx="7">
                  <c:v>4.2</c:v>
                </c:pt>
              </c:numCache>
            </c:numRef>
          </c:xVal>
          <c:yVal>
            <c:numRef>
              <c:f>Лист1!$G$6:$G$13</c:f>
              <c:numCache>
                <c:formatCode>0.000</c:formatCode>
                <c:ptCount val="8"/>
                <c:pt idx="0">
                  <c:v>33.681818181818173</c:v>
                </c:pt>
                <c:pt idx="1">
                  <c:v>33.268831168831163</c:v>
                </c:pt>
                <c:pt idx="2">
                  <c:v>33.475324675324671</c:v>
                </c:pt>
                <c:pt idx="3">
                  <c:v>33.888311688311681</c:v>
                </c:pt>
                <c:pt idx="4">
                  <c:v>34.09480519480519</c:v>
                </c:pt>
                <c:pt idx="5">
                  <c:v>34.507792207792207</c:v>
                </c:pt>
                <c:pt idx="6">
                  <c:v>34.301298701298698</c:v>
                </c:pt>
                <c:pt idx="7">
                  <c:v>33.681818181818173</c:v>
                </c:pt>
              </c:numCache>
            </c:numRef>
          </c:yVal>
          <c:smooth val="0"/>
        </c:ser>
        <c:ser>
          <c:idx val="2"/>
          <c:order val="2"/>
          <c:tx>
            <c:v>"Нижняя" регрессия</c:v>
          </c:tx>
          <c:spPr>
            <a:ln w="25400">
              <a:solidFill>
                <a:srgbClr val="00B0F0"/>
              </a:solidFill>
              <a:prstDash val="dash"/>
            </a:ln>
          </c:spPr>
          <c:marker>
            <c:symbol val="star"/>
            <c:size val="7"/>
          </c:marker>
          <c:xVal>
            <c:numRef>
              <c:f>Лист1!$B$6:$B$13</c:f>
              <c:numCache>
                <c:formatCode>0.0</c:formatCode>
                <c:ptCount val="8"/>
                <c:pt idx="0">
                  <c:v>4.2</c:v>
                </c:pt>
                <c:pt idx="1">
                  <c:v>4</c:v>
                </c:pt>
                <c:pt idx="2">
                  <c:v>4.0999999999999996</c:v>
                </c:pt>
                <c:pt idx="3">
                  <c:v>4.3</c:v>
                </c:pt>
                <c:pt idx="4">
                  <c:v>4.4000000000000004</c:v>
                </c:pt>
                <c:pt idx="5">
                  <c:v>4.5999999999999996</c:v>
                </c:pt>
                <c:pt idx="6">
                  <c:v>4.5</c:v>
                </c:pt>
                <c:pt idx="7">
                  <c:v>4.2</c:v>
                </c:pt>
              </c:numCache>
            </c:numRef>
          </c:xVal>
          <c:yVal>
            <c:numRef>
              <c:f>Лист1!$O$6:$O$13</c:f>
              <c:numCache>
                <c:formatCode>0.000</c:formatCode>
                <c:ptCount val="8"/>
                <c:pt idx="0">
                  <c:v>19.890791795283853</c:v>
                </c:pt>
                <c:pt idx="1">
                  <c:v>19.802616417751935</c:v>
                </c:pt>
                <c:pt idx="2">
                  <c:v>19.846704106517894</c:v>
                </c:pt>
                <c:pt idx="3">
                  <c:v>19.934879484049812</c:v>
                </c:pt>
                <c:pt idx="4">
                  <c:v>19.978967172815771</c:v>
                </c:pt>
                <c:pt idx="5">
                  <c:v>20.067142550347686</c:v>
                </c:pt>
                <c:pt idx="6">
                  <c:v>20.023054861581727</c:v>
                </c:pt>
                <c:pt idx="7">
                  <c:v>19.890791795283853</c:v>
                </c:pt>
              </c:numCache>
            </c:numRef>
          </c:yVal>
          <c:smooth val="0"/>
        </c:ser>
        <c:ser>
          <c:idx val="3"/>
          <c:order val="3"/>
          <c:tx>
            <c:v>"Верхняя" регрессия</c:v>
          </c:tx>
          <c:spPr>
            <a:ln w="25400">
              <a:solidFill>
                <a:srgbClr val="7030A0"/>
              </a:solidFill>
              <a:prstDash val="dash"/>
            </a:ln>
          </c:spPr>
          <c:marker>
            <c:symbol val="star"/>
            <c:size val="7"/>
          </c:marker>
          <c:xVal>
            <c:numRef>
              <c:f>Лист1!$B$6:$B$13</c:f>
              <c:numCache>
                <c:formatCode>0.0</c:formatCode>
                <c:ptCount val="8"/>
                <c:pt idx="0">
                  <c:v>4.2</c:v>
                </c:pt>
                <c:pt idx="1">
                  <c:v>4</c:v>
                </c:pt>
                <c:pt idx="2">
                  <c:v>4.0999999999999996</c:v>
                </c:pt>
                <c:pt idx="3">
                  <c:v>4.3</c:v>
                </c:pt>
                <c:pt idx="4">
                  <c:v>4.4000000000000004</c:v>
                </c:pt>
                <c:pt idx="5">
                  <c:v>4.5999999999999996</c:v>
                </c:pt>
                <c:pt idx="6">
                  <c:v>4.5</c:v>
                </c:pt>
                <c:pt idx="7">
                  <c:v>4.2</c:v>
                </c:pt>
              </c:numCache>
            </c:numRef>
          </c:xVal>
          <c:yVal>
            <c:numRef>
              <c:f>Лист1!$P$6:$P$13</c:f>
              <c:numCache>
                <c:formatCode>0.000</c:formatCode>
                <c:ptCount val="8"/>
                <c:pt idx="0">
                  <c:v>47.4728445683525</c:v>
                </c:pt>
                <c:pt idx="1">
                  <c:v>46.735045919910391</c:v>
                </c:pt>
                <c:pt idx="2">
                  <c:v>47.103945244131445</c:v>
                </c:pt>
                <c:pt idx="3">
                  <c:v>47.841743892573554</c:v>
                </c:pt>
                <c:pt idx="4">
                  <c:v>48.210643216794608</c:v>
                </c:pt>
                <c:pt idx="5">
                  <c:v>48.948441865236717</c:v>
                </c:pt>
                <c:pt idx="6">
                  <c:v>48.57954254101567</c:v>
                </c:pt>
                <c:pt idx="7">
                  <c:v>47.4728445683525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70752"/>
        <c:axId val="51941376"/>
      </c:scatterChart>
      <c:valAx>
        <c:axId val="30570752"/>
        <c:scaling>
          <c:orientation val="minMax"/>
          <c:max val="4.7"/>
          <c:min val="3.9"/>
        </c:scaling>
        <c:delete val="0"/>
        <c:axPos val="b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51941376"/>
        <c:crosses val="autoZero"/>
        <c:crossBetween val="midCat"/>
      </c:valAx>
      <c:valAx>
        <c:axId val="51941376"/>
        <c:scaling>
          <c:orientation val="minMax"/>
          <c:max val="50"/>
          <c:min val="18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0570752"/>
        <c:crosses val="autoZero"/>
        <c:crossBetween val="midCat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r"/>
      <c:layout>
        <c:manualLayout>
          <c:xMode val="edge"/>
          <c:yMode val="edge"/>
          <c:x val="0.15818195861324449"/>
          <c:y val="0.83737963319605346"/>
          <c:w val="0.71090972204343217"/>
          <c:h val="0.1407768658706408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15</xdr:row>
      <xdr:rowOff>180975</xdr:rowOff>
    </xdr:from>
    <xdr:to>
      <xdr:col>16</xdr:col>
      <xdr:colOff>323850</xdr:colOff>
      <xdr:row>35</xdr:row>
      <xdr:rowOff>85725</xdr:rowOff>
    </xdr:to>
    <xdr:graphicFrame macro="">
      <xdr:nvGraphicFramePr>
        <xdr:cNvPr id="102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tburo.ru/ex_ec.php?p1=ecexcel" TargetMode="External"/><Relationship Id="rId1" Type="http://schemas.openxmlformats.org/officeDocument/2006/relationships/hyperlink" Target="https://www.matburo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tabSelected="1" workbookViewId="0">
      <selection sqref="A1:L2"/>
    </sheetView>
  </sheetViews>
  <sheetFormatPr defaultRowHeight="15" x14ac:dyDescent="0.25"/>
  <cols>
    <col min="1" max="1" width="8.140625" style="1" customWidth="1"/>
    <col min="2" max="2" width="6.28515625" style="1" customWidth="1"/>
    <col min="3" max="3" width="5.7109375" style="1" customWidth="1"/>
    <col min="4" max="8" width="9.140625" style="1"/>
    <col min="9" max="9" width="9.28515625" style="1" customWidth="1"/>
    <col min="10" max="11" width="9.140625" style="1"/>
    <col min="12" max="12" width="10.140625" customWidth="1"/>
    <col min="13" max="13" width="12.140625" customWidth="1"/>
    <col min="14" max="14" width="5.28515625" customWidth="1"/>
    <col min="17" max="17" width="7.85546875" customWidth="1"/>
    <col min="18" max="18" width="30.85546875" customWidth="1"/>
    <col min="19" max="19" width="16.85546875" customWidth="1"/>
    <col min="20" max="20" width="23.140625" customWidth="1"/>
    <col min="21" max="21" width="15.85546875" customWidth="1"/>
    <col min="22" max="22" width="13.42578125" customWidth="1"/>
    <col min="23" max="23" width="14.140625" customWidth="1"/>
    <col min="24" max="24" width="10.5703125" bestFit="1" customWidth="1"/>
  </cols>
  <sheetData>
    <row r="1" spans="1:30" x14ac:dyDescent="0.25">
      <c r="A1" s="37" t="s">
        <v>58</v>
      </c>
      <c r="B1" s="38"/>
      <c r="C1" s="38"/>
      <c r="D1" s="38"/>
      <c r="E1" s="38"/>
      <c r="F1" s="38"/>
      <c r="G1" s="38"/>
      <c r="H1" s="4" t="s">
        <v>57</v>
      </c>
      <c r="I1" s="5"/>
      <c r="J1" s="5"/>
      <c r="K1" s="5"/>
      <c r="L1" s="6"/>
      <c r="M1" s="3"/>
      <c r="N1" s="2"/>
    </row>
    <row r="2" spans="1:30" ht="15.75" thickBot="1" x14ac:dyDescent="0.3">
      <c r="A2" s="39" t="s">
        <v>59</v>
      </c>
      <c r="B2" s="40"/>
      <c r="C2" s="40"/>
      <c r="D2" s="40"/>
      <c r="E2" s="40"/>
      <c r="F2" s="40"/>
      <c r="G2" s="40"/>
      <c r="H2" s="7" t="s">
        <v>56</v>
      </c>
      <c r="I2" s="8"/>
      <c r="J2" s="8"/>
      <c r="K2" s="8"/>
      <c r="L2" s="9"/>
      <c r="M2" s="3"/>
      <c r="N2" s="2"/>
    </row>
    <row r="3" spans="1:30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ht="18" x14ac:dyDescent="0.25">
      <c r="A5" s="30" t="s">
        <v>53</v>
      </c>
      <c r="B5" s="30" t="s">
        <v>1</v>
      </c>
      <c r="C5" s="30" t="s">
        <v>0</v>
      </c>
      <c r="D5" s="30" t="s">
        <v>55</v>
      </c>
      <c r="E5" s="30" t="s">
        <v>2</v>
      </c>
      <c r="F5" s="30" t="s">
        <v>3</v>
      </c>
      <c r="G5" s="30" t="s">
        <v>6</v>
      </c>
      <c r="H5" s="30" t="s">
        <v>7</v>
      </c>
      <c r="I5" s="30" t="s">
        <v>8</v>
      </c>
      <c r="J5" s="30" t="s">
        <v>9</v>
      </c>
      <c r="K5" s="30" t="s">
        <v>10</v>
      </c>
      <c r="L5" s="30" t="s">
        <v>11</v>
      </c>
      <c r="M5" s="30" t="s">
        <v>12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x14ac:dyDescent="0.25">
      <c r="A6" s="12">
        <v>1</v>
      </c>
      <c r="B6" s="13">
        <v>4.2</v>
      </c>
      <c r="C6" s="13">
        <v>33.299999999999997</v>
      </c>
      <c r="D6" s="12">
        <f>B6*C6</f>
        <v>139.85999999999999</v>
      </c>
      <c r="E6" s="12">
        <f>B6*B6</f>
        <v>17.64</v>
      </c>
      <c r="F6" s="12">
        <f>C6*C6</f>
        <v>1108.8899999999999</v>
      </c>
      <c r="G6" s="14">
        <f t="shared" ref="G6:G13" si="0">$G$21+$G$20*B6</f>
        <v>33.681818181818173</v>
      </c>
      <c r="H6" s="14">
        <f>G6-C6</f>
        <v>0.38181818181817562</v>
      </c>
      <c r="I6" s="14">
        <f>H6*H6</f>
        <v>0.14578512396693741</v>
      </c>
      <c r="J6" s="14">
        <f t="shared" ref="J6:K13" si="1">(B6-B$15)^2</f>
        <v>7.6562500000000623E-3</v>
      </c>
      <c r="K6" s="14">
        <f t="shared" si="1"/>
        <v>0.31640625</v>
      </c>
      <c r="L6" s="14">
        <f t="shared" ref="L6:L13" si="2">(G6-C$15)^2</f>
        <v>3.2645919421489845E-2</v>
      </c>
      <c r="M6" s="15">
        <f>ABS(H6/C6)</f>
        <v>1.1466011466011282E-2</v>
      </c>
      <c r="N6" s="11"/>
      <c r="O6" s="16">
        <f>F$29+F$30*B6</f>
        <v>19.890791795283853</v>
      </c>
      <c r="P6" s="16">
        <f>G$29+G$30*B6</f>
        <v>47.4728445683525</v>
      </c>
      <c r="Q6" s="25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x14ac:dyDescent="0.25">
      <c r="A7" s="12">
        <v>2</v>
      </c>
      <c r="B7" s="13">
        <v>4</v>
      </c>
      <c r="C7" s="13">
        <v>33.200000000000003</v>
      </c>
      <c r="D7" s="12">
        <f t="shared" ref="D7:D13" si="3">B7*C7</f>
        <v>132.80000000000001</v>
      </c>
      <c r="E7" s="12">
        <f t="shared" ref="E7:E13" si="4">B7*B7</f>
        <v>16</v>
      </c>
      <c r="F7" s="12">
        <f t="shared" ref="F7:F13" si="5">C7*C7</f>
        <v>1102.2400000000002</v>
      </c>
      <c r="G7" s="14">
        <f t="shared" si="0"/>
        <v>33.268831168831163</v>
      </c>
      <c r="H7" s="14">
        <f t="shared" ref="H7:H13" si="6">G7-C7</f>
        <v>6.8831168831160028E-2</v>
      </c>
      <c r="I7" s="14">
        <f t="shared" ref="I7:I13" si="7">H7*H7</f>
        <v>4.7377298026636556E-3</v>
      </c>
      <c r="J7" s="14">
        <f t="shared" si="1"/>
        <v>8.2656250000000306E-2</v>
      </c>
      <c r="K7" s="14">
        <f t="shared" si="1"/>
        <v>0.43890624999999245</v>
      </c>
      <c r="L7" s="14">
        <f t="shared" si="2"/>
        <v>0.35244268110136989</v>
      </c>
      <c r="M7" s="15">
        <f t="shared" ref="M7:M13" si="8">ABS(H7/C7)</f>
        <v>2.0732279768421692E-3</v>
      </c>
      <c r="N7" s="11"/>
      <c r="O7" s="16">
        <f t="shared" ref="O7:O13" si="9">F$29+F$30*B7</f>
        <v>19.802616417751935</v>
      </c>
      <c r="P7" s="16">
        <f t="shared" ref="P7:P13" si="10">G$29+G$30*B7</f>
        <v>46.735045919910391</v>
      </c>
      <c r="Q7" s="25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x14ac:dyDescent="0.25">
      <c r="A8" s="12">
        <v>3</v>
      </c>
      <c r="B8" s="13">
        <v>4.0999999999999996</v>
      </c>
      <c r="C8" s="13">
        <v>33.4</v>
      </c>
      <c r="D8" s="12">
        <f t="shared" si="3"/>
        <v>136.93999999999997</v>
      </c>
      <c r="E8" s="12">
        <f t="shared" si="4"/>
        <v>16.809999999999999</v>
      </c>
      <c r="F8" s="12">
        <f t="shared" si="5"/>
        <v>1115.56</v>
      </c>
      <c r="G8" s="14">
        <f t="shared" si="0"/>
        <v>33.475324675324671</v>
      </c>
      <c r="H8" s="14">
        <f t="shared" si="6"/>
        <v>7.5324675324672796E-2</v>
      </c>
      <c r="I8" s="14">
        <f t="shared" si="7"/>
        <v>5.6738067127673712E-3</v>
      </c>
      <c r="J8" s="14">
        <f t="shared" si="1"/>
        <v>3.5156250000000333E-2</v>
      </c>
      <c r="K8" s="14">
        <f t="shared" si="1"/>
        <v>0.21390624999999869</v>
      </c>
      <c r="L8" s="14">
        <f t="shared" si="2"/>
        <v>0.14990473203744392</v>
      </c>
      <c r="M8" s="15">
        <f t="shared" si="8"/>
        <v>2.2552298001399041E-3</v>
      </c>
      <c r="N8" s="11"/>
      <c r="O8" s="16">
        <f t="shared" si="9"/>
        <v>19.846704106517894</v>
      </c>
      <c r="P8" s="16">
        <f t="shared" si="10"/>
        <v>47.103945244131445</v>
      </c>
      <c r="Q8" s="25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x14ac:dyDescent="0.25">
      <c r="A9" s="12">
        <v>4</v>
      </c>
      <c r="B9" s="13">
        <v>4.3</v>
      </c>
      <c r="C9" s="13">
        <v>33.700000000000003</v>
      </c>
      <c r="D9" s="12">
        <f t="shared" si="3"/>
        <v>144.91</v>
      </c>
      <c r="E9" s="12">
        <f t="shared" si="4"/>
        <v>18.489999999999998</v>
      </c>
      <c r="F9" s="12">
        <f t="shared" si="5"/>
        <v>1135.6900000000003</v>
      </c>
      <c r="G9" s="14">
        <f t="shared" si="0"/>
        <v>33.888311688311681</v>
      </c>
      <c r="H9" s="14">
        <f t="shared" si="6"/>
        <v>0.18831168831167844</v>
      </c>
      <c r="I9" s="14">
        <f t="shared" si="7"/>
        <v>3.5461291954794728E-2</v>
      </c>
      <c r="J9" s="14">
        <f t="shared" si="1"/>
        <v>1.5624999999998225E-4</v>
      </c>
      <c r="K9" s="14">
        <f t="shared" si="1"/>
        <v>2.6406249999998153E-2</v>
      </c>
      <c r="L9" s="14">
        <f t="shared" si="2"/>
        <v>6.6624325349953079E-4</v>
      </c>
      <c r="M9" s="15">
        <f t="shared" si="8"/>
        <v>5.5878839261625643E-3</v>
      </c>
      <c r="N9" s="11"/>
      <c r="O9" s="16">
        <f t="shared" si="9"/>
        <v>19.934879484049812</v>
      </c>
      <c r="P9" s="16">
        <f t="shared" si="10"/>
        <v>47.841743892573554</v>
      </c>
      <c r="Q9" s="25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x14ac:dyDescent="0.25">
      <c r="A10" s="12">
        <v>5</v>
      </c>
      <c r="B10" s="13">
        <v>4.4000000000000004</v>
      </c>
      <c r="C10" s="13">
        <v>34.200000000000003</v>
      </c>
      <c r="D10" s="12">
        <f t="shared" si="3"/>
        <v>150.48000000000002</v>
      </c>
      <c r="E10" s="12">
        <f t="shared" si="4"/>
        <v>19.360000000000003</v>
      </c>
      <c r="F10" s="12">
        <f t="shared" si="5"/>
        <v>1169.6400000000001</v>
      </c>
      <c r="G10" s="14">
        <f t="shared" si="0"/>
        <v>34.09480519480519</v>
      </c>
      <c r="H10" s="14">
        <f t="shared" si="6"/>
        <v>-0.10519480519481306</v>
      </c>
      <c r="I10" s="14">
        <f t="shared" si="7"/>
        <v>1.1065947039974667E-2</v>
      </c>
      <c r="J10" s="14">
        <f t="shared" si="1"/>
        <v>1.2656249999999959E-2</v>
      </c>
      <c r="K10" s="14">
        <f t="shared" si="1"/>
        <v>0.11390625000000383</v>
      </c>
      <c r="L10" s="14">
        <f t="shared" si="2"/>
        <v>5.3965703533478494E-2</v>
      </c>
      <c r="M10" s="15">
        <f t="shared" si="8"/>
        <v>3.075871496924358E-3</v>
      </c>
      <c r="N10" s="11"/>
      <c r="O10" s="16">
        <f t="shared" si="9"/>
        <v>19.978967172815771</v>
      </c>
      <c r="P10" s="16">
        <f t="shared" si="10"/>
        <v>48.210643216794608</v>
      </c>
      <c r="Q10" s="25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0" x14ac:dyDescent="0.25">
      <c r="A11" s="12">
        <v>6</v>
      </c>
      <c r="B11" s="13">
        <v>4.5999999999999996</v>
      </c>
      <c r="C11" s="13">
        <v>34.6</v>
      </c>
      <c r="D11" s="12">
        <f t="shared" si="3"/>
        <v>159.16</v>
      </c>
      <c r="E11" s="12">
        <f t="shared" si="4"/>
        <v>21.159999999999997</v>
      </c>
      <c r="F11" s="12">
        <f t="shared" si="5"/>
        <v>1197.1600000000001</v>
      </c>
      <c r="G11" s="14">
        <f t="shared" si="0"/>
        <v>34.507792207792207</v>
      </c>
      <c r="H11" s="14">
        <f t="shared" si="6"/>
        <v>-9.2207792207794625E-2</v>
      </c>
      <c r="I11" s="14">
        <f t="shared" si="7"/>
        <v>8.502276943835832E-3</v>
      </c>
      <c r="J11" s="14">
        <f t="shared" si="1"/>
        <v>9.7656249999999445E-2</v>
      </c>
      <c r="K11" s="14">
        <f t="shared" si="1"/>
        <v>0.54390625000000625</v>
      </c>
      <c r="L11" s="14">
        <f t="shared" si="2"/>
        <v>0.41640203343734428</v>
      </c>
      <c r="M11" s="15">
        <f t="shared" si="8"/>
        <v>2.6649650927108273E-3</v>
      </c>
      <c r="N11" s="11"/>
      <c r="O11" s="16">
        <f t="shared" si="9"/>
        <v>20.067142550347686</v>
      </c>
      <c r="P11" s="16">
        <f t="shared" si="10"/>
        <v>48.948441865236717</v>
      </c>
      <c r="Q11" s="25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x14ac:dyDescent="0.25">
      <c r="A12" s="12">
        <v>7</v>
      </c>
      <c r="B12" s="13">
        <v>4.5</v>
      </c>
      <c r="C12" s="13">
        <v>34.1</v>
      </c>
      <c r="D12" s="12">
        <f t="shared" si="3"/>
        <v>153.45000000000002</v>
      </c>
      <c r="E12" s="12">
        <f t="shared" si="4"/>
        <v>20.25</v>
      </c>
      <c r="F12" s="12">
        <f t="shared" si="5"/>
        <v>1162.8100000000002</v>
      </c>
      <c r="G12" s="14">
        <f t="shared" si="0"/>
        <v>34.301298701298698</v>
      </c>
      <c r="H12" s="14">
        <f t="shared" si="6"/>
        <v>0.20129870129869687</v>
      </c>
      <c r="I12" s="14">
        <f t="shared" si="7"/>
        <v>4.0521167144541986E-2</v>
      </c>
      <c r="J12" s="14">
        <f t="shared" si="1"/>
        <v>4.5156249999999773E-2</v>
      </c>
      <c r="K12" s="14">
        <f t="shared" si="1"/>
        <v>5.6406250000002024E-2</v>
      </c>
      <c r="L12" s="14">
        <f t="shared" si="2"/>
        <v>0.19254430026142674</v>
      </c>
      <c r="M12" s="15">
        <f t="shared" si="8"/>
        <v>5.9031877213694094E-3</v>
      </c>
      <c r="N12" s="11"/>
      <c r="O12" s="16">
        <f t="shared" si="9"/>
        <v>20.023054861581727</v>
      </c>
      <c r="P12" s="16">
        <f t="shared" si="10"/>
        <v>48.57954254101567</v>
      </c>
      <c r="Q12" s="25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x14ac:dyDescent="0.25">
      <c r="A13" s="12">
        <v>8</v>
      </c>
      <c r="B13" s="13">
        <v>4.2</v>
      </c>
      <c r="C13" s="13">
        <v>34.4</v>
      </c>
      <c r="D13" s="12">
        <f t="shared" si="3"/>
        <v>144.47999999999999</v>
      </c>
      <c r="E13" s="12">
        <f t="shared" si="4"/>
        <v>17.64</v>
      </c>
      <c r="F13" s="12">
        <f t="shared" si="5"/>
        <v>1183.3599999999999</v>
      </c>
      <c r="G13" s="14">
        <f t="shared" si="0"/>
        <v>33.681818181818173</v>
      </c>
      <c r="H13" s="14">
        <f t="shared" si="6"/>
        <v>-0.7181818181818258</v>
      </c>
      <c r="I13" s="14">
        <f t="shared" si="7"/>
        <v>0.51578512396695309</v>
      </c>
      <c r="J13" s="14">
        <f t="shared" si="1"/>
        <v>7.6562500000000623E-3</v>
      </c>
      <c r="K13" s="14">
        <f t="shared" si="1"/>
        <v>0.28890625000000153</v>
      </c>
      <c r="L13" s="14">
        <f t="shared" si="2"/>
        <v>3.2645919421489845E-2</v>
      </c>
      <c r="M13" s="15">
        <f t="shared" si="8"/>
        <v>2.0877378435518193E-2</v>
      </c>
      <c r="N13" s="11"/>
      <c r="O13" s="16">
        <f t="shared" si="9"/>
        <v>19.890791795283853</v>
      </c>
      <c r="P13" s="16">
        <f t="shared" si="10"/>
        <v>47.4728445683525</v>
      </c>
      <c r="Q13" s="25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x14ac:dyDescent="0.25">
      <c r="A14" s="26" t="s">
        <v>5</v>
      </c>
      <c r="B14" s="26">
        <f t="shared" ref="B14:M14" si="11">SUM(B6:B13)</f>
        <v>34.300000000000004</v>
      </c>
      <c r="C14" s="26">
        <f t="shared" si="11"/>
        <v>270.89999999999998</v>
      </c>
      <c r="D14" s="26">
        <f t="shared" si="11"/>
        <v>1162.08</v>
      </c>
      <c r="E14" s="26">
        <f t="shared" si="11"/>
        <v>147.34999999999997</v>
      </c>
      <c r="F14" s="26">
        <f t="shared" si="11"/>
        <v>9175.35</v>
      </c>
      <c r="G14" s="26">
        <f t="shared" si="11"/>
        <v>270.89999999999992</v>
      </c>
      <c r="H14" s="27">
        <f t="shared" si="11"/>
        <v>-4.9737991503207013E-14</v>
      </c>
      <c r="I14" s="28">
        <f t="shared" si="11"/>
        <v>0.76753246753246873</v>
      </c>
      <c r="J14" s="28">
        <f t="shared" si="11"/>
        <v>0.2887499999999999</v>
      </c>
      <c r="K14" s="28">
        <f t="shared" si="11"/>
        <v>1.9987500000000029</v>
      </c>
      <c r="L14" s="28">
        <f t="shared" si="11"/>
        <v>1.2312175324675425</v>
      </c>
      <c r="M14" s="29">
        <f t="shared" si="11"/>
        <v>5.3903755915678704E-2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x14ac:dyDescent="0.25">
      <c r="A15" s="26" t="s">
        <v>4</v>
      </c>
      <c r="B15" s="27">
        <f t="shared" ref="B15:M15" si="12">AVERAGE(B6:B13)</f>
        <v>4.2875000000000005</v>
      </c>
      <c r="C15" s="27">
        <f t="shared" si="12"/>
        <v>33.862499999999997</v>
      </c>
      <c r="D15" s="28">
        <f t="shared" si="12"/>
        <v>145.26</v>
      </c>
      <c r="E15" s="28">
        <f t="shared" si="12"/>
        <v>18.418749999999996</v>
      </c>
      <c r="F15" s="28">
        <f t="shared" si="12"/>
        <v>1146.91875</v>
      </c>
      <c r="G15" s="28">
        <f t="shared" si="12"/>
        <v>33.86249999999999</v>
      </c>
      <c r="H15" s="28">
        <f t="shared" si="12"/>
        <v>-6.2172489379008766E-15</v>
      </c>
      <c r="I15" s="28">
        <f t="shared" si="12"/>
        <v>9.5941558441558591E-2</v>
      </c>
      <c r="J15" s="28">
        <f t="shared" si="12"/>
        <v>3.6093749999999987E-2</v>
      </c>
      <c r="K15" s="28">
        <f t="shared" si="12"/>
        <v>0.24984375000000036</v>
      </c>
      <c r="L15" s="28">
        <f t="shared" si="12"/>
        <v>0.15390219155844281</v>
      </c>
      <c r="M15" s="29">
        <f t="shared" si="12"/>
        <v>6.737969489459838E-3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0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1:30" ht="18" x14ac:dyDescent="0.25">
      <c r="A17" s="10"/>
      <c r="B17" s="10"/>
      <c r="C17" s="10"/>
      <c r="D17" s="10"/>
      <c r="E17" s="10"/>
      <c r="F17" s="31" t="s">
        <v>13</v>
      </c>
      <c r="G17" s="32">
        <f>(D15-C15*B15)/(E15-B15*B15)</f>
        <v>2.0649350649349216</v>
      </c>
      <c r="H17" s="10"/>
      <c r="I17" s="10"/>
      <c r="J17" s="10"/>
      <c r="K17" s="10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ht="18" x14ac:dyDescent="0.25">
      <c r="A18" s="10"/>
      <c r="B18" s="10"/>
      <c r="C18" s="10"/>
      <c r="D18" s="10"/>
      <c r="E18" s="10"/>
      <c r="F18" s="31" t="s">
        <v>14</v>
      </c>
      <c r="G18" s="32">
        <f>C15-G17*B15</f>
        <v>25.009090909091519</v>
      </c>
      <c r="H18" s="10"/>
      <c r="I18" s="10"/>
      <c r="J18" s="10"/>
      <c r="K18" s="10"/>
      <c r="L18" s="11"/>
      <c r="M18" s="11"/>
      <c r="N18" s="11"/>
      <c r="O18" s="11"/>
      <c r="P18" s="11"/>
      <c r="Q18" s="11"/>
      <c r="R18" s="11" t="s">
        <v>21</v>
      </c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ht="15.75" thickBot="1" x14ac:dyDescent="0.3">
      <c r="A19" s="10"/>
      <c r="B19" s="10"/>
      <c r="C19" s="10"/>
      <c r="D19" s="10"/>
      <c r="E19" s="10"/>
      <c r="F19" s="33"/>
      <c r="G19" s="33"/>
      <c r="H19" s="10"/>
      <c r="I19" s="10"/>
      <c r="J19" s="10"/>
      <c r="K19" s="10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ht="18" x14ac:dyDescent="0.25">
      <c r="A20" s="10"/>
      <c r="B20" s="10"/>
      <c r="C20" s="10"/>
      <c r="D20" s="10"/>
      <c r="E20" s="10"/>
      <c r="F20" s="31" t="s">
        <v>13</v>
      </c>
      <c r="G20" s="32">
        <f t="array" ref="G20:G21">TRANSPOSE(LINEST(C6:C13,B6:B13))</f>
        <v>2.0649350649350691</v>
      </c>
      <c r="H20" s="10"/>
      <c r="I20" s="10"/>
      <c r="J20" s="10"/>
      <c r="K20" s="10"/>
      <c r="L20" s="11"/>
      <c r="M20" s="11"/>
      <c r="N20" s="11"/>
      <c r="O20" s="11"/>
      <c r="P20" s="11"/>
      <c r="Q20" s="11"/>
      <c r="R20" s="17" t="s">
        <v>22</v>
      </c>
      <c r="S20" s="17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ht="18" x14ac:dyDescent="0.25">
      <c r="A21" s="10"/>
      <c r="B21" s="10"/>
      <c r="C21" s="10"/>
      <c r="D21" s="10"/>
      <c r="E21" s="10"/>
      <c r="F21" s="31" t="s">
        <v>14</v>
      </c>
      <c r="G21" s="32">
        <v>25.009090909090887</v>
      </c>
      <c r="H21" s="10"/>
      <c r="I21" s="10"/>
      <c r="J21" s="10"/>
      <c r="K21" s="10"/>
      <c r="L21" s="11"/>
      <c r="M21" s="11"/>
      <c r="N21" s="11"/>
      <c r="O21" s="11"/>
      <c r="P21" s="11"/>
      <c r="Q21" s="11"/>
      <c r="R21" s="18" t="s">
        <v>23</v>
      </c>
      <c r="S21" s="19">
        <v>0.78485270104346783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x14ac:dyDescent="0.25">
      <c r="A22" s="10"/>
      <c r="B22" s="10"/>
      <c r="C22" s="10"/>
      <c r="D22" s="10"/>
      <c r="E22" s="10"/>
      <c r="F22" s="33"/>
      <c r="G22" s="33"/>
      <c r="H22" s="10"/>
      <c r="I22" s="10"/>
      <c r="J22" s="10"/>
      <c r="K22" s="10"/>
      <c r="L22" s="11"/>
      <c r="M22" s="11"/>
      <c r="N22" s="11"/>
      <c r="O22" s="11"/>
      <c r="P22" s="11"/>
      <c r="Q22" s="11"/>
      <c r="R22" s="18" t="s">
        <v>24</v>
      </c>
      <c r="S22" s="19">
        <v>0.61599376233522707</v>
      </c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x14ac:dyDescent="0.25">
      <c r="A23" s="10"/>
      <c r="B23" s="10"/>
      <c r="C23" s="10"/>
      <c r="D23" s="10"/>
      <c r="E23" s="10"/>
      <c r="F23" s="34" t="s">
        <v>15</v>
      </c>
      <c r="G23" s="32">
        <f>I14/(J14*6)</f>
        <v>0.44302018327992437</v>
      </c>
      <c r="H23" s="20">
        <v>2.44</v>
      </c>
      <c r="I23" s="10"/>
      <c r="J23" s="10"/>
      <c r="K23" s="10"/>
      <c r="L23" s="11"/>
      <c r="M23" s="11"/>
      <c r="N23" s="11"/>
      <c r="O23" s="11"/>
      <c r="P23" s="11"/>
      <c r="Q23" s="11"/>
      <c r="R23" s="18" t="s">
        <v>25</v>
      </c>
      <c r="S23" s="19">
        <v>0.55199272272443156</v>
      </c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1:30" x14ac:dyDescent="0.25">
      <c r="A24" s="10"/>
      <c r="B24" s="10"/>
      <c r="C24" s="10"/>
      <c r="D24" s="10"/>
      <c r="E24" s="10"/>
      <c r="F24" s="34" t="s">
        <v>16</v>
      </c>
      <c r="G24" s="32">
        <f>SQRT(G23)</f>
        <v>0.66559761363749226</v>
      </c>
      <c r="H24" s="10"/>
      <c r="I24" s="10"/>
      <c r="J24" s="10"/>
      <c r="K24" s="10"/>
      <c r="L24" s="11"/>
      <c r="M24" s="11"/>
      <c r="N24" s="11"/>
      <c r="O24" s="11"/>
      <c r="P24" s="11"/>
      <c r="Q24" s="11"/>
      <c r="R24" s="18" t="s">
        <v>26</v>
      </c>
      <c r="S24" s="19">
        <v>0.3576619604068591</v>
      </c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ht="15.75" thickBot="1" x14ac:dyDescent="0.3">
      <c r="A25" s="10"/>
      <c r="B25" s="10"/>
      <c r="C25" s="10"/>
      <c r="D25" s="10"/>
      <c r="E25" s="10"/>
      <c r="F25" s="34" t="s">
        <v>17</v>
      </c>
      <c r="G25" s="32">
        <f>(E15*I14)/(J14*6)</f>
        <v>8.1598780007871046</v>
      </c>
      <c r="H25" s="10"/>
      <c r="I25" s="10"/>
      <c r="J25" s="10"/>
      <c r="K25" s="10"/>
      <c r="L25" s="11"/>
      <c r="M25" s="11"/>
      <c r="N25" s="11"/>
      <c r="O25" s="11"/>
      <c r="P25" s="11"/>
      <c r="Q25" s="11"/>
      <c r="R25" s="21" t="s">
        <v>27</v>
      </c>
      <c r="S25" s="21">
        <v>8</v>
      </c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1:30" x14ac:dyDescent="0.25">
      <c r="A26" s="10"/>
      <c r="B26" s="10"/>
      <c r="C26" s="10"/>
      <c r="D26" s="10"/>
      <c r="E26" s="10"/>
      <c r="F26" s="34" t="s">
        <v>18</v>
      </c>
      <c r="G26" s="32">
        <f>SQRT(G25)</f>
        <v>2.856550017203813</v>
      </c>
      <c r="H26" s="10"/>
      <c r="I26" s="10"/>
      <c r="J26" s="10"/>
      <c r="K26" s="10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ht="15.75" thickBot="1" x14ac:dyDescent="0.3">
      <c r="A27" s="10"/>
      <c r="B27" s="10"/>
      <c r="C27" s="10"/>
      <c r="D27" s="10"/>
      <c r="E27" s="10"/>
      <c r="F27" s="34" t="s">
        <v>19</v>
      </c>
      <c r="G27" s="32">
        <f>G21/G26</f>
        <v>8.7549984276387711</v>
      </c>
      <c r="H27" s="10"/>
      <c r="I27" s="10"/>
      <c r="J27" s="10"/>
      <c r="K27" s="10"/>
      <c r="L27" s="11"/>
      <c r="M27" s="11"/>
      <c r="N27" s="11"/>
      <c r="O27" s="11"/>
      <c r="P27" s="11"/>
      <c r="Q27" s="11"/>
      <c r="R27" s="11" t="s">
        <v>28</v>
      </c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 x14ac:dyDescent="0.25">
      <c r="A28" s="10"/>
      <c r="B28" s="10"/>
      <c r="C28" s="10"/>
      <c r="D28" s="10"/>
      <c r="E28" s="10"/>
      <c r="F28" s="34" t="s">
        <v>20</v>
      </c>
      <c r="G28" s="32">
        <f>G20/G24</f>
        <v>3.1023775065090677</v>
      </c>
      <c r="H28" s="10"/>
      <c r="I28" s="10"/>
      <c r="J28" s="10"/>
      <c r="K28" s="10"/>
      <c r="L28" s="11"/>
      <c r="M28" s="11"/>
      <c r="N28" s="11"/>
      <c r="O28" s="11"/>
      <c r="P28" s="11"/>
      <c r="Q28" s="11"/>
      <c r="R28" s="22"/>
      <c r="S28" s="22" t="s">
        <v>33</v>
      </c>
      <c r="T28" s="22" t="s">
        <v>34</v>
      </c>
      <c r="U28" s="22" t="s">
        <v>35</v>
      </c>
      <c r="V28" s="22" t="s">
        <v>36</v>
      </c>
      <c r="W28" s="22" t="s">
        <v>37</v>
      </c>
      <c r="X28" s="11"/>
      <c r="Y28" s="11"/>
      <c r="Z28" s="11"/>
      <c r="AA28" s="11"/>
      <c r="AB28" s="11"/>
      <c r="AC28" s="11"/>
      <c r="AD28" s="11"/>
    </row>
    <row r="29" spans="1:30" x14ac:dyDescent="0.25">
      <c r="A29" s="10"/>
      <c r="B29" s="10"/>
      <c r="C29" s="10"/>
      <c r="D29" s="10"/>
      <c r="E29" s="10"/>
      <c r="F29" s="35">
        <f>G21-H23*G26</f>
        <v>18.039108867113583</v>
      </c>
      <c r="G29" s="32">
        <f>G21+H23*G26</f>
        <v>31.97907295106819</v>
      </c>
      <c r="H29" s="10"/>
      <c r="I29" s="10"/>
      <c r="J29" s="10"/>
      <c r="K29" s="10"/>
      <c r="L29" s="11"/>
      <c r="M29" s="11"/>
      <c r="N29" s="11"/>
      <c r="O29" s="11"/>
      <c r="P29" s="11"/>
      <c r="Q29" s="11"/>
      <c r="R29" s="18" t="s">
        <v>29</v>
      </c>
      <c r="S29" s="18">
        <v>1</v>
      </c>
      <c r="T29" s="19">
        <v>1.231217532467537</v>
      </c>
      <c r="U29" s="19">
        <v>1.231217532467537</v>
      </c>
      <c r="V29" s="19">
        <v>9.6247461928934559</v>
      </c>
      <c r="W29" s="19">
        <v>2.1052507617175586E-2</v>
      </c>
      <c r="X29" s="11"/>
      <c r="Y29" s="11"/>
      <c r="Z29" s="11"/>
      <c r="AA29" s="11"/>
      <c r="AB29" s="11"/>
      <c r="AC29" s="11"/>
      <c r="AD29" s="11"/>
    </row>
    <row r="30" spans="1:30" x14ac:dyDescent="0.25">
      <c r="A30" s="10"/>
      <c r="B30" s="10"/>
      <c r="C30" s="10"/>
      <c r="D30" s="10"/>
      <c r="E30" s="10"/>
      <c r="F30" s="35">
        <f>G20-H23*G24</f>
        <v>0.44087688765958788</v>
      </c>
      <c r="G30" s="32">
        <f>G20+H23*G24</f>
        <v>3.6889932422105502</v>
      </c>
      <c r="H30" s="10"/>
      <c r="I30" s="10"/>
      <c r="J30" s="10"/>
      <c r="K30" s="10"/>
      <c r="L30" s="11"/>
      <c r="M30" s="11"/>
      <c r="N30" s="11"/>
      <c r="O30" s="11"/>
      <c r="P30" s="11"/>
      <c r="Q30" s="11"/>
      <c r="R30" s="18" t="s">
        <v>30</v>
      </c>
      <c r="S30" s="18">
        <v>6</v>
      </c>
      <c r="T30" s="19">
        <v>0.76753246753246596</v>
      </c>
      <c r="U30" s="19">
        <v>0.12792207792207766</v>
      </c>
      <c r="V30" s="19"/>
      <c r="W30" s="19"/>
      <c r="X30" s="11"/>
      <c r="Y30" s="11"/>
      <c r="Z30" s="11"/>
      <c r="AA30" s="11"/>
      <c r="AB30" s="11"/>
      <c r="AC30" s="11"/>
      <c r="AD30" s="11"/>
    </row>
    <row r="31" spans="1:30" ht="15.75" thickBot="1" x14ac:dyDescent="0.3">
      <c r="A31" s="10"/>
      <c r="B31" s="10"/>
      <c r="C31" s="10"/>
      <c r="D31" s="10"/>
      <c r="E31" s="10"/>
      <c r="F31" s="34" t="s">
        <v>43</v>
      </c>
      <c r="G31" s="32">
        <f>E15-B15*B15</f>
        <v>3.6093749999992042E-2</v>
      </c>
      <c r="H31" s="10"/>
      <c r="I31" s="10"/>
      <c r="J31" s="10"/>
      <c r="K31" s="10"/>
      <c r="L31" s="11"/>
      <c r="M31" s="11"/>
      <c r="N31" s="11"/>
      <c r="O31" s="11"/>
      <c r="P31" s="11"/>
      <c r="Q31" s="11"/>
      <c r="R31" s="21" t="s">
        <v>31</v>
      </c>
      <c r="S31" s="21">
        <v>7</v>
      </c>
      <c r="T31" s="23">
        <v>1.9987500000000029</v>
      </c>
      <c r="U31" s="23"/>
      <c r="V31" s="23"/>
      <c r="W31" s="23"/>
      <c r="X31" s="11"/>
      <c r="Y31" s="11"/>
      <c r="Z31" s="11"/>
      <c r="AA31" s="11"/>
      <c r="AB31" s="11"/>
      <c r="AC31" s="11"/>
      <c r="AD31" s="11"/>
    </row>
    <row r="32" spans="1:30" ht="15.75" thickBot="1" x14ac:dyDescent="0.3">
      <c r="A32" s="10"/>
      <c r="B32" s="10"/>
      <c r="C32" s="10"/>
      <c r="D32" s="10"/>
      <c r="E32" s="10"/>
      <c r="F32" s="34" t="s">
        <v>44</v>
      </c>
      <c r="G32" s="32">
        <f>SQRT(G31)</f>
        <v>0.18998355191961236</v>
      </c>
      <c r="H32" s="10"/>
      <c r="I32" s="10"/>
      <c r="J32" s="10"/>
      <c r="K32" s="10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 x14ac:dyDescent="0.25">
      <c r="A33" s="10"/>
      <c r="B33" s="10"/>
      <c r="C33" s="10"/>
      <c r="D33" s="10"/>
      <c r="E33" s="10"/>
      <c r="F33" s="34" t="s">
        <v>45</v>
      </c>
      <c r="G33" s="32">
        <f>F15-C15*C15</f>
        <v>0.24984375000030923</v>
      </c>
      <c r="H33" s="10"/>
      <c r="I33" s="10"/>
      <c r="J33" s="10"/>
      <c r="K33" s="10"/>
      <c r="L33" s="11"/>
      <c r="M33" s="11"/>
      <c r="N33" s="11"/>
      <c r="O33" s="11"/>
      <c r="P33" s="11"/>
      <c r="Q33" s="11"/>
      <c r="R33" s="22"/>
      <c r="S33" s="22" t="s">
        <v>38</v>
      </c>
      <c r="T33" s="22" t="s">
        <v>26</v>
      </c>
      <c r="U33" s="22" t="s">
        <v>39</v>
      </c>
      <c r="V33" s="22" t="s">
        <v>40</v>
      </c>
      <c r="W33" s="22" t="s">
        <v>41</v>
      </c>
      <c r="X33" s="22" t="s">
        <v>42</v>
      </c>
      <c r="Y33" s="11"/>
      <c r="Z33" s="11"/>
      <c r="AA33" s="11"/>
      <c r="AB33" s="11"/>
      <c r="AC33" s="11"/>
      <c r="AD33" s="11"/>
    </row>
    <row r="34" spans="1:30" x14ac:dyDescent="0.25">
      <c r="A34" s="10"/>
      <c r="B34" s="10"/>
      <c r="C34" s="10"/>
      <c r="D34" s="10"/>
      <c r="E34" s="10"/>
      <c r="F34" s="34" t="s">
        <v>46</v>
      </c>
      <c r="G34" s="32">
        <f>SQRT(G33)</f>
        <v>0.49984372557861445</v>
      </c>
      <c r="H34" s="10"/>
      <c r="I34" s="10"/>
      <c r="J34" s="10"/>
      <c r="K34" s="10"/>
      <c r="L34" s="11"/>
      <c r="M34" s="11"/>
      <c r="N34" s="11"/>
      <c r="O34" s="11"/>
      <c r="P34" s="11"/>
      <c r="Q34" s="11"/>
      <c r="R34" s="18" t="s">
        <v>32</v>
      </c>
      <c r="S34" s="19">
        <v>25.009090909090887</v>
      </c>
      <c r="T34" s="19">
        <v>2.8565500172038085</v>
      </c>
      <c r="U34" s="19">
        <v>8.7549984276387853</v>
      </c>
      <c r="V34" s="19">
        <v>1.2296111946842771E-4</v>
      </c>
      <c r="W34" s="19">
        <v>18.019364818606519</v>
      </c>
      <c r="X34" s="19">
        <v>31.998816999575254</v>
      </c>
      <c r="Y34" s="11"/>
      <c r="Z34" s="11"/>
      <c r="AA34" s="11"/>
      <c r="AB34" s="11"/>
      <c r="AC34" s="11"/>
      <c r="AD34" s="11"/>
    </row>
    <row r="35" spans="1:30" ht="15.75" thickBot="1" x14ac:dyDescent="0.3">
      <c r="A35" s="10"/>
      <c r="B35" s="10"/>
      <c r="C35" s="10"/>
      <c r="D35" s="10"/>
      <c r="E35" s="10"/>
      <c r="F35" s="34" t="s">
        <v>47</v>
      </c>
      <c r="G35" s="32">
        <f>D15-B15*C15</f>
        <v>7.45312499999784E-2</v>
      </c>
      <c r="H35" s="10"/>
      <c r="I35" s="10"/>
      <c r="J35" s="10"/>
      <c r="K35" s="10"/>
      <c r="L35" s="11"/>
      <c r="M35" s="11"/>
      <c r="N35" s="11"/>
      <c r="O35" s="11"/>
      <c r="P35" s="11"/>
      <c r="Q35" s="11"/>
      <c r="R35" s="21" t="s">
        <v>54</v>
      </c>
      <c r="S35" s="23">
        <v>2.0649350649350691</v>
      </c>
      <c r="T35" s="23">
        <v>0.66559761363749104</v>
      </c>
      <c r="U35" s="23">
        <v>3.1023775065090735</v>
      </c>
      <c r="V35" s="23">
        <v>2.1052507617175569E-2</v>
      </c>
      <c r="W35" s="23">
        <v>0.43627637603168146</v>
      </c>
      <c r="X35" s="23">
        <v>3.6935937538384565</v>
      </c>
      <c r="Y35" s="11"/>
      <c r="Z35" s="11"/>
      <c r="AA35" s="11"/>
      <c r="AB35" s="11"/>
      <c r="AC35" s="11"/>
      <c r="AD35" s="11"/>
    </row>
    <row r="36" spans="1:30" x14ac:dyDescent="0.25">
      <c r="A36" s="10"/>
      <c r="B36" s="10"/>
      <c r="C36" s="10"/>
      <c r="D36" s="10"/>
      <c r="E36" s="10"/>
      <c r="F36" s="34" t="s">
        <v>48</v>
      </c>
      <c r="G36" s="32">
        <f>G35/(G32*G34)</f>
        <v>0.78485270104284033</v>
      </c>
      <c r="H36" s="14">
        <f>G36*SQRT(6/(1-G36*G36))</f>
        <v>3.1023775065026142</v>
      </c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x14ac:dyDescent="0.25">
      <c r="A37" s="10"/>
      <c r="B37" s="10"/>
      <c r="C37" s="10"/>
      <c r="D37" s="10"/>
      <c r="E37" s="10"/>
      <c r="F37" s="34" t="s">
        <v>49</v>
      </c>
      <c r="G37" s="32">
        <f>K14</f>
        <v>1.9987500000000029</v>
      </c>
      <c r="H37" s="10"/>
      <c r="I37" s="10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:30" x14ac:dyDescent="0.25">
      <c r="A38" s="10"/>
      <c r="B38" s="10"/>
      <c r="C38" s="10"/>
      <c r="D38" s="10"/>
      <c r="E38" s="10"/>
      <c r="F38" s="34" t="s">
        <v>50</v>
      </c>
      <c r="G38" s="32">
        <f>L14</f>
        <v>1.2312175324675425</v>
      </c>
      <c r="H38" s="10"/>
      <c r="I38" s="10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1:30" x14ac:dyDescent="0.25">
      <c r="A39" s="10"/>
      <c r="B39" s="10"/>
      <c r="C39" s="10"/>
      <c r="D39" s="10"/>
      <c r="E39" s="10"/>
      <c r="F39" s="34" t="s">
        <v>51</v>
      </c>
      <c r="G39" s="32">
        <f>I14</f>
        <v>0.76753246753246873</v>
      </c>
      <c r="H39" s="10"/>
      <c r="I39" s="10"/>
      <c r="J39" s="10"/>
      <c r="K39" s="10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spans="1:30" ht="17.25" x14ac:dyDescent="0.25">
      <c r="A40" s="10"/>
      <c r="B40" s="10"/>
      <c r="C40" s="10"/>
      <c r="D40" s="10"/>
      <c r="E40" s="10"/>
      <c r="F40" s="34" t="s">
        <v>52</v>
      </c>
      <c r="G40" s="36">
        <f>G38/G37</f>
        <v>0.61599376233522984</v>
      </c>
      <c r="H40" s="10"/>
      <c r="I40" s="10"/>
      <c r="J40" s="10"/>
      <c r="K40" s="10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 x14ac:dyDescent="0.25">
      <c r="A41" s="10"/>
      <c r="B41" s="10"/>
      <c r="C41" s="10"/>
      <c r="D41" s="10"/>
      <c r="E41" s="10"/>
      <c r="F41" s="34" t="s">
        <v>36</v>
      </c>
      <c r="G41" s="32">
        <f>6*G38/G39</f>
        <v>9.6247461928934648</v>
      </c>
      <c r="H41" s="24">
        <f>FINV(0.05,1,8-2)</f>
        <v>5.9873776072737011</v>
      </c>
      <c r="I41" s="10"/>
      <c r="J41" s="10"/>
      <c r="K41" s="10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spans="1:30" x14ac:dyDescent="0.25">
      <c r="A42" s="10"/>
      <c r="B42" s="10"/>
      <c r="C42" s="10"/>
      <c r="D42" s="10"/>
      <c r="E42" s="10"/>
      <c r="F42" s="10"/>
      <c r="G42" s="10"/>
      <c r="H42" s="10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30" x14ac:dyDescent="0.25">
      <c r="A43" s="10"/>
      <c r="B43" s="10"/>
      <c r="C43" s="10"/>
      <c r="D43" s="10"/>
      <c r="E43" s="10"/>
      <c r="F43" s="10"/>
      <c r="G43" s="10"/>
      <c r="H43" s="10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30" x14ac:dyDescent="0.25">
      <c r="A44" s="10"/>
      <c r="B44" s="10"/>
      <c r="C44" s="10"/>
      <c r="D44" s="10"/>
      <c r="E44" s="10"/>
      <c r="F44" s="10"/>
      <c r="G44" s="10"/>
      <c r="H44" s="10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 x14ac:dyDescent="0.25">
      <c r="A45" s="10"/>
      <c r="B45" s="10"/>
      <c r="C45" s="10"/>
      <c r="D45" s="10"/>
      <c r="E45" s="10"/>
      <c r="F45" s="10"/>
      <c r="G45" s="10"/>
      <c r="H45" s="10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0" x14ac:dyDescent="0.25">
      <c r="A46" s="10"/>
      <c r="B46" s="10"/>
      <c r="C46" s="10"/>
      <c r="D46" s="10"/>
      <c r="E46" s="10"/>
      <c r="F46" s="10"/>
      <c r="G46" s="10"/>
      <c r="H46" s="10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1:30" x14ac:dyDescent="0.25">
      <c r="A47" s="10"/>
      <c r="B47" s="10"/>
      <c r="C47" s="10"/>
      <c r="D47" s="10"/>
      <c r="E47" s="10"/>
      <c r="F47" s="10"/>
      <c r="G47" s="10"/>
      <c r="H47" s="10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spans="1:30" x14ac:dyDescent="0.25">
      <c r="A48" s="10"/>
      <c r="B48" s="10"/>
      <c r="C48" s="10"/>
      <c r="D48" s="10"/>
      <c r="E48" s="10"/>
      <c r="F48" s="10"/>
      <c r="G48" s="10"/>
      <c r="H48" s="10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spans="1:30" x14ac:dyDescent="0.25">
      <c r="A49" s="10"/>
      <c r="B49" s="10"/>
      <c r="C49" s="10"/>
      <c r="D49" s="10"/>
      <c r="E49" s="10"/>
      <c r="F49" s="10"/>
      <c r="G49" s="10"/>
      <c r="H49" s="10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spans="1:30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spans="1:30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spans="1:30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spans="1:30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spans="1:30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spans="1:30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spans="1:30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spans="1:30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spans="1:30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1:30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spans="1:30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</sheetData>
  <sheetProtection password="D98D" sheet="1"/>
  <mergeCells count="2">
    <mergeCell ref="A1:G1"/>
    <mergeCell ref="A2:G2"/>
  </mergeCells>
  <phoneticPr fontId="10" type="noConversion"/>
  <hyperlinks>
    <hyperlink ref="H1" r:id="rId1"/>
    <hyperlink ref="H2" r:id="rId2"/>
  </hyperlinks>
  <pageMargins left="0.7" right="0.7" top="0.75" bottom="0.75" header="0.3" footer="0.3"/>
  <pageSetup paperSize="9"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KOMP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</dc:creator>
  <cp:lastModifiedBy>Asya</cp:lastModifiedBy>
  <dcterms:created xsi:type="dcterms:W3CDTF">2016-04-15T02:21:19Z</dcterms:created>
  <dcterms:modified xsi:type="dcterms:W3CDTF">2017-09-02T12:42:24Z</dcterms:modified>
</cp:coreProperties>
</file>