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9720"/>
  </bookViews>
  <sheets>
    <sheet name="Расчеты" sheetId="1" r:id="rId1"/>
  </sheets>
  <calcPr calcId="162913"/>
</workbook>
</file>

<file path=xl/calcChain.xml><?xml version="1.0" encoding="utf-8"?>
<calcChain xmlns="http://schemas.openxmlformats.org/spreadsheetml/2006/main">
  <c r="H24" i="1" l="1"/>
  <c r="H40" i="1"/>
  <c r="G21" i="1" a="1"/>
  <c r="G21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F5" i="1"/>
  <c r="E5" i="1"/>
  <c r="D6" i="1"/>
  <c r="D7" i="1"/>
  <c r="D8" i="1"/>
  <c r="D9" i="1"/>
  <c r="D10" i="1"/>
  <c r="D11" i="1"/>
  <c r="D12" i="1"/>
  <c r="D13" i="1"/>
  <c r="D14" i="1"/>
  <c r="D5" i="1"/>
  <c r="C15" i="1"/>
  <c r="C16" i="1"/>
  <c r="K6" i="1"/>
  <c r="B16" i="1"/>
  <c r="B15" i="1"/>
  <c r="G34" i="1"/>
  <c r="K12" i="1"/>
  <c r="K5" i="1"/>
  <c r="K13" i="1"/>
  <c r="K8" i="1"/>
  <c r="K9" i="1"/>
  <c r="J11" i="1"/>
  <c r="J7" i="1"/>
  <c r="J14" i="1"/>
  <c r="J6" i="1"/>
  <c r="J10" i="1"/>
  <c r="F16" i="1"/>
  <c r="J5" i="1"/>
  <c r="J13" i="1"/>
  <c r="J9" i="1"/>
  <c r="K11" i="1"/>
  <c r="K7" i="1"/>
  <c r="J12" i="1"/>
  <c r="J8" i="1"/>
  <c r="K14" i="1"/>
  <c r="K10" i="1"/>
  <c r="F15" i="1"/>
  <c r="E16" i="1"/>
  <c r="G30" i="1"/>
  <c r="G31" i="1"/>
  <c r="G22" i="1"/>
  <c r="E15" i="1"/>
  <c r="D16" i="1"/>
  <c r="D15" i="1"/>
  <c r="G32" i="1"/>
  <c r="G33" i="1"/>
  <c r="K15" i="1"/>
  <c r="G36" i="1"/>
  <c r="K16" i="1"/>
  <c r="J15" i="1"/>
  <c r="J16" i="1"/>
  <c r="G18" i="1"/>
  <c r="G7" i="1"/>
  <c r="L7" i="1"/>
  <c r="G11" i="1"/>
  <c r="G8" i="1"/>
  <c r="G12" i="1"/>
  <c r="G9" i="1"/>
  <c r="G13" i="1"/>
  <c r="G5" i="1"/>
  <c r="L5" i="1"/>
  <c r="G6" i="1"/>
  <c r="G10" i="1"/>
  <c r="G14" i="1"/>
  <c r="G19" i="1"/>
  <c r="G42" i="1"/>
  <c r="G35" i="1"/>
  <c r="H12" i="1"/>
  <c r="L12" i="1"/>
  <c r="H14" i="1"/>
  <c r="L14" i="1"/>
  <c r="H13" i="1"/>
  <c r="L13" i="1"/>
  <c r="H8" i="1"/>
  <c r="L8" i="1"/>
  <c r="H10" i="1"/>
  <c r="L10" i="1"/>
  <c r="H9" i="1"/>
  <c r="L9" i="1"/>
  <c r="H6" i="1"/>
  <c r="L6" i="1"/>
  <c r="H11" i="1"/>
  <c r="L11" i="1"/>
  <c r="H5" i="1"/>
  <c r="G15" i="1"/>
  <c r="G16" i="1"/>
  <c r="H7" i="1"/>
  <c r="I6" i="1"/>
  <c r="L15" i="1"/>
  <c r="G37" i="1"/>
  <c r="L16" i="1"/>
  <c r="I7" i="1"/>
  <c r="I11" i="1"/>
  <c r="I9" i="1"/>
  <c r="I8" i="1"/>
  <c r="I14" i="1"/>
  <c r="H16" i="1"/>
  <c r="I10" i="1"/>
  <c r="I13" i="1"/>
  <c r="I12" i="1"/>
  <c r="I5" i="1"/>
  <c r="H15" i="1"/>
  <c r="I15" i="1"/>
  <c r="I18" i="1"/>
  <c r="I16" i="1"/>
  <c r="G39" i="1"/>
  <c r="G40" i="1"/>
  <c r="G26" i="1"/>
  <c r="G24" i="1"/>
  <c r="G38" i="1"/>
  <c r="G25" i="1"/>
  <c r="G29" i="1"/>
  <c r="G27" i="1"/>
  <c r="G28" i="1"/>
  <c r="F28" i="1"/>
  <c r="F29" i="1"/>
</calcChain>
</file>

<file path=xl/sharedStrings.xml><?xml version="1.0" encoding="utf-8"?>
<sst xmlns="http://schemas.openxmlformats.org/spreadsheetml/2006/main" count="39" uniqueCount="37">
  <si>
    <t>y</t>
  </si>
  <si>
    <t>x</t>
  </si>
  <si>
    <t>xy</t>
  </si>
  <si>
    <r>
      <t>x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</si>
  <si>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y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</si>
  <si>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t>Среднее</t>
  </si>
  <si>
    <t>Сумма</t>
  </si>
  <si>
    <t>y(x)</t>
  </si>
  <si>
    <t>e=y(x)-y</t>
  </si>
  <si>
    <r>
      <t>e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</si>
  <si>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(x-x</t>
    </r>
    <r>
      <rPr>
        <b/>
        <i/>
        <vertAlign val="subscript"/>
        <sz val="11"/>
        <color indexed="8"/>
        <rFont val="Calibri"/>
        <family val="2"/>
        <charset val="204"/>
      </rPr>
      <t>ср</t>
    </r>
    <r>
      <rPr>
        <b/>
        <i/>
        <sz val="11"/>
        <color indexed="8"/>
        <rFont val="Calibri"/>
        <family val="2"/>
        <charset val="204"/>
      </rPr>
      <t>)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</si>
  <si>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(y-y</t>
    </r>
    <r>
      <rPr>
        <b/>
        <i/>
        <vertAlign val="subscript"/>
        <sz val="11"/>
        <color indexed="8"/>
        <rFont val="Calibri"/>
        <family val="2"/>
        <charset val="204"/>
      </rPr>
      <t>ср</t>
    </r>
    <r>
      <rPr>
        <b/>
        <i/>
        <sz val="11"/>
        <color indexed="8"/>
        <rFont val="Calibri"/>
        <family val="2"/>
        <charset val="204"/>
      </rPr>
      <t>)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</si>
  <si>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(y(x)-y</t>
    </r>
    <r>
      <rPr>
        <b/>
        <i/>
        <vertAlign val="subscript"/>
        <sz val="11"/>
        <color indexed="8"/>
        <rFont val="Calibri"/>
        <family val="2"/>
        <charset val="204"/>
      </rPr>
      <t>ср</t>
    </r>
    <r>
      <rPr>
        <b/>
        <i/>
        <sz val="11"/>
        <color indexed="8"/>
        <rFont val="Calibri"/>
        <family val="2"/>
        <charset val="204"/>
      </rPr>
      <t>)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</si>
  <si>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t>Db1</t>
  </si>
  <si>
    <t>Sb1</t>
  </si>
  <si>
    <t>Db0</t>
  </si>
  <si>
    <t>Sb0</t>
  </si>
  <si>
    <t>F</t>
  </si>
  <si>
    <t>Dx</t>
  </si>
  <si>
    <t>Sx</t>
  </si>
  <si>
    <t>Dy</t>
  </si>
  <si>
    <t>Sy</t>
  </si>
  <si>
    <t>TSS</t>
  </si>
  <si>
    <t>ESS</t>
  </si>
  <si>
    <t>RSS</t>
  </si>
  <si>
    <r>
      <t>R</t>
    </r>
    <r>
      <rPr>
        <i/>
        <vertAlign val="superscript"/>
        <sz val="11"/>
        <color indexed="8"/>
        <rFont val="Calibri"/>
        <family val="2"/>
        <charset val="204"/>
      </rPr>
      <t>2</t>
    </r>
  </si>
  <si>
    <t>Xp</t>
  </si>
  <si>
    <t>Yp</t>
  </si>
  <si>
    <t>№</t>
  </si>
  <si>
    <r>
      <t>b</t>
    </r>
    <r>
      <rPr>
        <i/>
        <vertAlign val="subscript"/>
        <sz val="11"/>
        <color indexed="8"/>
        <rFont val="Calibri"/>
        <family val="2"/>
        <charset val="204"/>
      </rPr>
      <t>1</t>
    </r>
  </si>
  <si>
    <r>
      <t>b</t>
    </r>
    <r>
      <rPr>
        <i/>
        <vertAlign val="subscript"/>
        <sz val="11"/>
        <color indexed="8"/>
        <rFont val="Calibri"/>
        <family val="2"/>
        <charset val="204"/>
      </rPr>
      <t>0</t>
    </r>
  </si>
  <si>
    <t>E</t>
  </si>
  <si>
    <t>β</t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</si>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</sst>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vertAlign val="superscript"/>
      <sz val="11"/>
      <color indexed="8"/>
      <name val="Calibri"/>
      <family val="2"/>
      <charset val="204"/>
    </font>
    <font>
      <b/>
      <i/>
      <vertAlign val="subscript"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vertAlign val="superscript"/>
      <sz val="11"/>
      <color indexed="8"/>
      <name val="Calibri"/>
      <family val="2"/>
      <charset val="204"/>
    </font>
    <font>
      <i/>
      <vertAlign val="subscript"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9" fillId="4" borderId="9" xfId="2" applyFill="1" applyBorder="1" applyAlignment="1" applyProtection="1"/>
    <xf numFmtId="0" fontId="0" fillId="4" borderId="9" xfId="0" applyFill="1" applyBorder="1" applyAlignment="1" applyProtection="1">
      <alignment vertical="center"/>
    </xf>
    <xf numFmtId="0" fontId="0" fillId="4" borderId="10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9" fillId="4" borderId="12" xfId="2" applyFill="1" applyBorder="1" applyAlignment="1" applyProtection="1"/>
    <xf numFmtId="0" fontId="0" fillId="4" borderId="12" xfId="0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D24" sqref="D24"/>
    </sheetView>
  </sheetViews>
  <sheetFormatPr defaultRowHeight="15" x14ac:dyDescent="0.25"/>
  <cols>
    <col min="1" max="1" width="8.140625" style="1" customWidth="1"/>
    <col min="2" max="2" width="6.28515625" style="1" customWidth="1"/>
    <col min="3" max="3" width="5.7109375" style="1" customWidth="1"/>
    <col min="4" max="8" width="9.140625" style="1"/>
    <col min="9" max="9" width="9.28515625" style="1" customWidth="1"/>
    <col min="10" max="11" width="9.140625" style="1"/>
    <col min="12" max="12" width="10.140625" customWidth="1"/>
  </cols>
  <sheetData>
    <row r="1" spans="1:12" x14ac:dyDescent="0.25">
      <c r="A1" s="29" t="s">
        <v>33</v>
      </c>
      <c r="B1" s="30"/>
      <c r="C1" s="30"/>
      <c r="D1" s="30"/>
      <c r="E1" s="30"/>
      <c r="F1" s="30"/>
      <c r="G1" s="30"/>
      <c r="H1" s="31" t="s">
        <v>34</v>
      </c>
      <c r="I1" s="32"/>
      <c r="J1" s="32"/>
      <c r="K1" s="32"/>
      <c r="L1" s="33"/>
    </row>
    <row r="2" spans="1:12" ht="15.75" thickBot="1" x14ac:dyDescent="0.3">
      <c r="A2" s="34" t="s">
        <v>35</v>
      </c>
      <c r="B2" s="35"/>
      <c r="C2" s="35"/>
      <c r="D2" s="35"/>
      <c r="E2" s="35"/>
      <c r="F2" s="35"/>
      <c r="G2" s="35"/>
      <c r="H2" s="36" t="s">
        <v>36</v>
      </c>
      <c r="I2" s="37"/>
      <c r="J2" s="37"/>
      <c r="K2" s="37"/>
      <c r="L2" s="38"/>
    </row>
    <row r="3" spans="1:12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18" x14ac:dyDescent="0.25">
      <c r="A4" s="2" t="s">
        <v>28</v>
      </c>
      <c r="B4" s="2" t="s">
        <v>1</v>
      </c>
      <c r="C4" s="2" t="s">
        <v>0</v>
      </c>
      <c r="D4" s="2" t="s">
        <v>2</v>
      </c>
      <c r="E4" s="2" t="s">
        <v>3</v>
      </c>
      <c r="F4" s="2" t="s">
        <v>4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12" x14ac:dyDescent="0.25">
      <c r="A5" s="3">
        <v>1</v>
      </c>
      <c r="B5" s="39">
        <v>3.6</v>
      </c>
      <c r="C5" s="39">
        <v>3.3</v>
      </c>
      <c r="D5" s="39">
        <f>B5*C5</f>
        <v>11.879999999999999</v>
      </c>
      <c r="E5" s="39">
        <f>B5*B5</f>
        <v>12.96</v>
      </c>
      <c r="F5" s="39">
        <f>C5*C5</f>
        <v>10.889999999999999</v>
      </c>
      <c r="G5" s="40">
        <f t="shared" ref="G5:G14" si="0">$G$22+$G$21*B5</f>
        <v>3.66</v>
      </c>
      <c r="H5" s="40">
        <f>G5-C5</f>
        <v>0.36000000000000032</v>
      </c>
      <c r="I5" s="40">
        <f>H5*H5</f>
        <v>0.12960000000000024</v>
      </c>
      <c r="J5" s="39">
        <f t="shared" ref="J5:J14" si="1">(B5-B$16)^2</f>
        <v>0</v>
      </c>
      <c r="K5" s="39">
        <f t="shared" ref="K5:K14" si="2">(C5-C$16)^2</f>
        <v>0.12960000000000024</v>
      </c>
      <c r="L5" s="40">
        <f t="shared" ref="L5:L14" si="3">(G5-C$16)^2</f>
        <v>0</v>
      </c>
    </row>
    <row r="6" spans="1:12" x14ac:dyDescent="0.25">
      <c r="A6" s="3">
        <v>2</v>
      </c>
      <c r="B6" s="39">
        <v>5</v>
      </c>
      <c r="C6" s="39">
        <v>4.5999999999999996</v>
      </c>
      <c r="D6" s="39">
        <f t="shared" ref="D6:D14" si="4">B6*C6</f>
        <v>23</v>
      </c>
      <c r="E6" s="39">
        <f t="shared" ref="E6:E14" si="5">B6*B6</f>
        <v>25</v>
      </c>
      <c r="F6" s="39">
        <f t="shared" ref="F6:F14" si="6">C6*C6</f>
        <v>21.159999999999997</v>
      </c>
      <c r="G6" s="40">
        <f t="shared" si="0"/>
        <v>4.6598970133882593</v>
      </c>
      <c r="H6" s="40">
        <f t="shared" ref="H6:H14" si="7">G6-C6</f>
        <v>5.9897013388259701E-2</v>
      </c>
      <c r="I6" s="40">
        <f t="shared" ref="I6:I14" si="8">H6*H6</f>
        <v>3.5876522128333618E-3</v>
      </c>
      <c r="J6" s="39">
        <f t="shared" si="1"/>
        <v>1.9599999999999997</v>
      </c>
      <c r="K6" s="39">
        <f t="shared" si="2"/>
        <v>0.88359999999999905</v>
      </c>
      <c r="L6" s="40">
        <f t="shared" si="3"/>
        <v>0.99979403738276063</v>
      </c>
    </row>
    <row r="7" spans="1:12" x14ac:dyDescent="0.25">
      <c r="A7" s="3">
        <v>3</v>
      </c>
      <c r="B7" s="39">
        <v>4.7</v>
      </c>
      <c r="C7" s="39">
        <v>4.5</v>
      </c>
      <c r="D7" s="39">
        <f t="shared" si="4"/>
        <v>21.150000000000002</v>
      </c>
      <c r="E7" s="39">
        <f t="shared" si="5"/>
        <v>22.090000000000003</v>
      </c>
      <c r="F7" s="39">
        <f t="shared" si="6"/>
        <v>20.25</v>
      </c>
      <c r="G7" s="40">
        <f t="shared" si="0"/>
        <v>4.4456333676622037</v>
      </c>
      <c r="H7" s="40">
        <f t="shared" si="7"/>
        <v>-5.4366632337796261E-2</v>
      </c>
      <c r="I7" s="40">
        <f t="shared" si="8"/>
        <v>2.9557307117531141E-3</v>
      </c>
      <c r="J7" s="39">
        <f t="shared" si="1"/>
        <v>1.2100000000000002</v>
      </c>
      <c r="K7" s="39">
        <f t="shared" si="2"/>
        <v>0.70559999999999978</v>
      </c>
      <c r="L7" s="40">
        <f t="shared" si="3"/>
        <v>0.61721978838425517</v>
      </c>
    </row>
    <row r="8" spans="1:12" x14ac:dyDescent="0.25">
      <c r="A8" s="3">
        <v>4</v>
      </c>
      <c r="B8" s="39">
        <v>2</v>
      </c>
      <c r="C8" s="39">
        <v>2.2999999999999998</v>
      </c>
      <c r="D8" s="39">
        <f t="shared" si="4"/>
        <v>4.5999999999999996</v>
      </c>
      <c r="E8" s="39">
        <f t="shared" si="5"/>
        <v>4</v>
      </c>
      <c r="F8" s="39">
        <f t="shared" si="6"/>
        <v>5.2899999999999991</v>
      </c>
      <c r="G8" s="40">
        <f t="shared" si="0"/>
        <v>2.5172605561277042</v>
      </c>
      <c r="H8" s="40">
        <f t="shared" si="7"/>
        <v>0.21726055612770434</v>
      </c>
      <c r="I8" s="40">
        <f t="shared" si="8"/>
        <v>4.720214924891937E-2</v>
      </c>
      <c r="J8" s="39">
        <f t="shared" si="1"/>
        <v>2.5600000000000005</v>
      </c>
      <c r="K8" s="39">
        <f t="shared" si="2"/>
        <v>1.8496000000000008</v>
      </c>
      <c r="L8" s="40">
        <f t="shared" si="3"/>
        <v>1.3058534365815644</v>
      </c>
    </row>
    <row r="9" spans="1:12" x14ac:dyDescent="0.25">
      <c r="A9" s="3">
        <v>5</v>
      </c>
      <c r="B9" s="39">
        <v>3.5</v>
      </c>
      <c r="C9" s="39">
        <v>6</v>
      </c>
      <c r="D9" s="39">
        <f t="shared" si="4"/>
        <v>21</v>
      </c>
      <c r="E9" s="39">
        <f t="shared" si="5"/>
        <v>12.25</v>
      </c>
      <c r="F9" s="39">
        <f t="shared" si="6"/>
        <v>36</v>
      </c>
      <c r="G9" s="40">
        <f t="shared" si="0"/>
        <v>3.5885787847579818</v>
      </c>
      <c r="H9" s="40">
        <f t="shared" si="7"/>
        <v>-2.4114212152420182</v>
      </c>
      <c r="I9" s="40">
        <f t="shared" si="8"/>
        <v>5.8149522773192919</v>
      </c>
      <c r="J9" s="39">
        <f t="shared" si="1"/>
        <v>1.0000000000000018E-2</v>
      </c>
      <c r="K9" s="39">
        <f t="shared" si="2"/>
        <v>5.4755999999999991</v>
      </c>
      <c r="L9" s="40">
        <f t="shared" si="3"/>
        <v>5.1009899866467194E-3</v>
      </c>
    </row>
    <row r="10" spans="1:12" x14ac:dyDescent="0.25">
      <c r="A10" s="3">
        <v>6</v>
      </c>
      <c r="B10" s="39">
        <v>6</v>
      </c>
      <c r="C10" s="39">
        <v>4.7</v>
      </c>
      <c r="D10" s="39">
        <f t="shared" si="4"/>
        <v>28.200000000000003</v>
      </c>
      <c r="E10" s="39">
        <f t="shared" si="5"/>
        <v>36</v>
      </c>
      <c r="F10" s="39">
        <f t="shared" si="6"/>
        <v>22.090000000000003</v>
      </c>
      <c r="G10" s="40">
        <f t="shared" si="0"/>
        <v>5.3741091658084441</v>
      </c>
      <c r="H10" s="40">
        <f t="shared" si="7"/>
        <v>0.67410916580844393</v>
      </c>
      <c r="I10" s="40">
        <f t="shared" si="8"/>
        <v>0.45442316742695615</v>
      </c>
      <c r="J10" s="39">
        <f t="shared" si="1"/>
        <v>5.76</v>
      </c>
      <c r="K10" s="39">
        <f t="shared" si="2"/>
        <v>1.0816000000000001</v>
      </c>
      <c r="L10" s="40">
        <f t="shared" si="3"/>
        <v>2.9381702323085195</v>
      </c>
    </row>
    <row r="11" spans="1:12" x14ac:dyDescent="0.25">
      <c r="A11" s="3">
        <v>7</v>
      </c>
      <c r="B11" s="39">
        <v>4.5999999999999996</v>
      </c>
      <c r="C11" s="39">
        <v>4.3</v>
      </c>
      <c r="D11" s="39">
        <f t="shared" si="4"/>
        <v>19.779999999999998</v>
      </c>
      <c r="E11" s="39">
        <f t="shared" si="5"/>
        <v>21.159999999999997</v>
      </c>
      <c r="F11" s="39">
        <f t="shared" si="6"/>
        <v>18.489999999999998</v>
      </c>
      <c r="G11" s="40">
        <f t="shared" si="0"/>
        <v>4.3742121524201849</v>
      </c>
      <c r="H11" s="40">
        <f t="shared" si="7"/>
        <v>7.4212152420185085E-2</v>
      </c>
      <c r="I11" s="40">
        <f t="shared" si="8"/>
        <v>5.5074435668367831E-3</v>
      </c>
      <c r="J11" s="39">
        <f t="shared" si="1"/>
        <v>0.99999999999999911</v>
      </c>
      <c r="K11" s="39">
        <f t="shared" si="2"/>
        <v>0.40959999999999958</v>
      </c>
      <c r="L11" s="40">
        <f t="shared" si="3"/>
        <v>0.51009899866467323</v>
      </c>
    </row>
    <row r="12" spans="1:12" x14ac:dyDescent="0.25">
      <c r="A12" s="3">
        <v>8</v>
      </c>
      <c r="B12" s="39">
        <v>1.6</v>
      </c>
      <c r="C12" s="39">
        <v>1.2</v>
      </c>
      <c r="D12" s="39">
        <f t="shared" si="4"/>
        <v>1.92</v>
      </c>
      <c r="E12" s="39">
        <f t="shared" si="5"/>
        <v>2.5600000000000005</v>
      </c>
      <c r="F12" s="39">
        <f t="shared" si="6"/>
        <v>1.44</v>
      </c>
      <c r="G12" s="40">
        <f t="shared" si="0"/>
        <v>2.2315756951596297</v>
      </c>
      <c r="H12" s="40">
        <f t="shared" si="7"/>
        <v>1.0315756951596298</v>
      </c>
      <c r="I12" s="40">
        <f t="shared" si="8"/>
        <v>1.0641484148440734</v>
      </c>
      <c r="J12" s="39">
        <f t="shared" si="1"/>
        <v>4</v>
      </c>
      <c r="K12" s="39">
        <f t="shared" si="2"/>
        <v>6.0515999999999996</v>
      </c>
      <c r="L12" s="40">
        <f t="shared" si="3"/>
        <v>2.0403959946586956</v>
      </c>
    </row>
    <row r="13" spans="1:12" x14ac:dyDescent="0.25">
      <c r="A13" s="3">
        <v>9</v>
      </c>
      <c r="B13" s="39">
        <v>2</v>
      </c>
      <c r="C13" s="39">
        <v>3</v>
      </c>
      <c r="D13" s="39">
        <f t="shared" si="4"/>
        <v>6</v>
      </c>
      <c r="E13" s="39">
        <f t="shared" si="5"/>
        <v>4</v>
      </c>
      <c r="F13" s="39">
        <f t="shared" si="6"/>
        <v>9</v>
      </c>
      <c r="G13" s="40">
        <f t="shared" si="0"/>
        <v>2.5172605561277042</v>
      </c>
      <c r="H13" s="40">
        <f t="shared" si="7"/>
        <v>-0.48273944387229584</v>
      </c>
      <c r="I13" s="40">
        <f t="shared" si="8"/>
        <v>0.23303737067013347</v>
      </c>
      <c r="J13" s="39">
        <f t="shared" si="1"/>
        <v>2.5600000000000005</v>
      </c>
      <c r="K13" s="39">
        <f t="shared" si="2"/>
        <v>0.43560000000000021</v>
      </c>
      <c r="L13" s="40">
        <f t="shared" si="3"/>
        <v>1.3058534365815644</v>
      </c>
    </row>
    <row r="14" spans="1:12" x14ac:dyDescent="0.25">
      <c r="A14" s="3">
        <v>10</v>
      </c>
      <c r="B14" s="39">
        <v>3</v>
      </c>
      <c r="C14" s="39">
        <v>2.7</v>
      </c>
      <c r="D14" s="39">
        <f t="shared" si="4"/>
        <v>8.1000000000000014</v>
      </c>
      <c r="E14" s="39">
        <f t="shared" si="5"/>
        <v>9</v>
      </c>
      <c r="F14" s="39">
        <f t="shared" si="6"/>
        <v>7.2900000000000009</v>
      </c>
      <c r="G14" s="40">
        <f t="shared" si="0"/>
        <v>3.2314727085478889</v>
      </c>
      <c r="H14" s="40">
        <f t="shared" si="7"/>
        <v>0.53147270854788875</v>
      </c>
      <c r="I14" s="40">
        <f t="shared" si="8"/>
        <v>0.28246323993122913</v>
      </c>
      <c r="J14" s="39">
        <f t="shared" si="1"/>
        <v>0.3600000000000001</v>
      </c>
      <c r="K14" s="39">
        <f t="shared" si="2"/>
        <v>0.92159999999999997</v>
      </c>
      <c r="L14" s="40">
        <f t="shared" si="3"/>
        <v>0.18363563951928266</v>
      </c>
    </row>
    <row r="15" spans="1:12" x14ac:dyDescent="0.25">
      <c r="A15" s="4" t="s">
        <v>6</v>
      </c>
      <c r="B15" s="6">
        <f t="shared" ref="B15:L15" si="9">SUM(B5:B14)</f>
        <v>36</v>
      </c>
      <c r="C15" s="6">
        <f t="shared" si="9"/>
        <v>36.6</v>
      </c>
      <c r="D15" s="6">
        <f t="shared" si="9"/>
        <v>145.62999999999997</v>
      </c>
      <c r="E15" s="6">
        <f t="shared" si="9"/>
        <v>149.02000000000001</v>
      </c>
      <c r="F15" s="6">
        <f t="shared" si="9"/>
        <v>151.9</v>
      </c>
      <c r="G15" s="6">
        <f t="shared" si="9"/>
        <v>36.600000000000009</v>
      </c>
      <c r="H15" s="6">
        <f t="shared" si="9"/>
        <v>1.5543122344752192E-15</v>
      </c>
      <c r="I15" s="5">
        <f t="shared" si="9"/>
        <v>8.0378774459320272</v>
      </c>
      <c r="J15" s="6">
        <f t="shared" si="9"/>
        <v>19.420000000000002</v>
      </c>
      <c r="K15" s="6">
        <f t="shared" si="9"/>
        <v>17.943999999999999</v>
      </c>
      <c r="L15" s="5">
        <f t="shared" si="9"/>
        <v>9.9061225540679629</v>
      </c>
    </row>
    <row r="16" spans="1:12" x14ac:dyDescent="0.25">
      <c r="A16" s="4" t="s">
        <v>5</v>
      </c>
      <c r="B16" s="6">
        <f t="shared" ref="B16:L16" si="10">AVERAGE(B5:B14)</f>
        <v>3.6</v>
      </c>
      <c r="C16" s="6">
        <f t="shared" si="10"/>
        <v>3.66</v>
      </c>
      <c r="D16" s="6">
        <f t="shared" si="10"/>
        <v>14.562999999999997</v>
      </c>
      <c r="E16" s="6">
        <f t="shared" si="10"/>
        <v>14.902000000000001</v>
      </c>
      <c r="F16" s="6">
        <f t="shared" si="10"/>
        <v>15.190000000000001</v>
      </c>
      <c r="G16" s="6">
        <f t="shared" si="10"/>
        <v>3.660000000000001</v>
      </c>
      <c r="H16" s="6">
        <f t="shared" si="10"/>
        <v>1.5543122344752191E-16</v>
      </c>
      <c r="I16" s="5">
        <f t="shared" si="10"/>
        <v>0.80378774459320268</v>
      </c>
      <c r="J16" s="6">
        <f t="shared" si="10"/>
        <v>1.9420000000000002</v>
      </c>
      <c r="K16" s="6">
        <f t="shared" si="10"/>
        <v>1.7944</v>
      </c>
      <c r="L16" s="5">
        <f t="shared" si="10"/>
        <v>0.99061225540679632</v>
      </c>
    </row>
    <row r="18" spans="6:9" ht="18" x14ac:dyDescent="0.25">
      <c r="F18" s="12" t="s">
        <v>29</v>
      </c>
      <c r="G18" s="13">
        <f>(D16-C16*B16)/(E16-B16*B16)</f>
        <v>0.71421215242018377</v>
      </c>
      <c r="H18" s="14"/>
      <c r="I18" s="13">
        <f>I15/8</f>
        <v>1.0047346807415034</v>
      </c>
    </row>
    <row r="19" spans="6:9" ht="18" x14ac:dyDescent="0.25">
      <c r="F19" s="12" t="s">
        <v>30</v>
      </c>
      <c r="G19" s="13">
        <f>C16-G18*B16</f>
        <v>1.0888362512873386</v>
      </c>
      <c r="H19" s="14"/>
      <c r="I19" s="14"/>
    </row>
    <row r="20" spans="6:9" x14ac:dyDescent="0.25">
      <c r="F20" s="15"/>
      <c r="G20" s="14"/>
      <c r="H20" s="14"/>
      <c r="I20" s="14"/>
    </row>
    <row r="21" spans="6:9" ht="18" x14ac:dyDescent="0.25">
      <c r="F21" s="12" t="s">
        <v>29</v>
      </c>
      <c r="G21" s="13">
        <f t="array" ref="G21:G22">TRANSPOSE(LINEST(C5:C14,B5:B14))</f>
        <v>0.7142121524201851</v>
      </c>
      <c r="H21" s="14"/>
      <c r="I21" s="14"/>
    </row>
    <row r="22" spans="6:9" ht="18" x14ac:dyDescent="0.25">
      <c r="F22" s="12" t="s">
        <v>30</v>
      </c>
      <c r="G22" s="13">
        <v>1.0888362512873337</v>
      </c>
      <c r="H22" s="14"/>
      <c r="I22" s="14"/>
    </row>
    <row r="23" spans="6:9" x14ac:dyDescent="0.25">
      <c r="F23" s="14"/>
      <c r="G23" s="14"/>
      <c r="H23" s="14"/>
      <c r="I23" s="14"/>
    </row>
    <row r="24" spans="6:9" x14ac:dyDescent="0.25">
      <c r="F24" s="12" t="s">
        <v>13</v>
      </c>
      <c r="G24" s="16">
        <f>I18/(10*G30)</f>
        <v>5.173711023385702E-2</v>
      </c>
      <c r="H24" s="17">
        <f>TINV(0.05,10-2)</f>
        <v>2.3060041352041671</v>
      </c>
      <c r="I24" s="14"/>
    </row>
    <row r="25" spans="6:9" x14ac:dyDescent="0.25">
      <c r="F25" s="12" t="s">
        <v>14</v>
      </c>
      <c r="G25" s="16">
        <f>SQRT(G24)</f>
        <v>0.22745793069017625</v>
      </c>
      <c r="H25" s="14"/>
      <c r="I25" s="14"/>
    </row>
    <row r="26" spans="6:9" x14ac:dyDescent="0.25">
      <c r="F26" s="12" t="s">
        <v>15</v>
      </c>
      <c r="G26" s="16">
        <f>(I18*E16)/(10*G30)</f>
        <v>0.77098641670493728</v>
      </c>
      <c r="H26" s="14"/>
      <c r="I26" s="14"/>
    </row>
    <row r="27" spans="6:9" ht="15.75" thickBot="1" x14ac:dyDescent="0.3">
      <c r="F27" s="18" t="s">
        <v>16</v>
      </c>
      <c r="G27" s="19">
        <f>SQRT(G26)</f>
        <v>0.87805832192681665</v>
      </c>
      <c r="H27" s="14"/>
      <c r="I27" s="14"/>
    </row>
    <row r="28" spans="6:9" x14ac:dyDescent="0.25">
      <c r="F28" s="8">
        <f>G22-H24*G27</f>
        <v>-0.93596987002633725</v>
      </c>
      <c r="G28" s="9">
        <f>G22+H24*G27</f>
        <v>3.1136423726010047</v>
      </c>
      <c r="H28" s="14"/>
      <c r="I28" s="14"/>
    </row>
    <row r="29" spans="6:9" ht="15.75" thickBot="1" x14ac:dyDescent="0.3">
      <c r="F29" s="10">
        <f>G21-H24*G25</f>
        <v>0.18969322366365582</v>
      </c>
      <c r="G29" s="11">
        <f>G21+H24*G25</f>
        <v>1.2387310811767143</v>
      </c>
      <c r="H29" s="14"/>
      <c r="I29" s="14"/>
    </row>
    <row r="30" spans="6:9" x14ac:dyDescent="0.25">
      <c r="F30" s="20" t="s">
        <v>18</v>
      </c>
      <c r="G30" s="21">
        <f>E16-B16*B16</f>
        <v>1.9420000000000002</v>
      </c>
      <c r="H30" s="14"/>
      <c r="I30" s="14"/>
    </row>
    <row r="31" spans="6:9" x14ac:dyDescent="0.25">
      <c r="F31" s="12" t="s">
        <v>19</v>
      </c>
      <c r="G31" s="13">
        <f>SQRT(G30)</f>
        <v>1.3935566009315876</v>
      </c>
      <c r="H31" s="14"/>
      <c r="I31" s="14"/>
    </row>
    <row r="32" spans="6:9" x14ac:dyDescent="0.25">
      <c r="F32" s="12" t="s">
        <v>20</v>
      </c>
      <c r="G32" s="13">
        <f>F16-C16*C16</f>
        <v>1.7943999999999996</v>
      </c>
      <c r="H32" s="14"/>
      <c r="I32" s="14"/>
    </row>
    <row r="33" spans="6:11" x14ac:dyDescent="0.25">
      <c r="F33" s="12" t="s">
        <v>21</v>
      </c>
      <c r="G33" s="13">
        <f>SQRT(G32)</f>
        <v>1.339552163971228</v>
      </c>
      <c r="H33" s="14"/>
      <c r="I33" s="14"/>
    </row>
    <row r="34" spans="6:11" x14ac:dyDescent="0.25">
      <c r="F34" s="12" t="s">
        <v>31</v>
      </c>
      <c r="G34" s="16">
        <f>G21*B16/C16</f>
        <v>0.70250375647887053</v>
      </c>
      <c r="H34" s="14"/>
      <c r="I34" s="14"/>
    </row>
    <row r="35" spans="6:11" x14ac:dyDescent="0.25">
      <c r="F35" s="22" t="s">
        <v>32</v>
      </c>
      <c r="G35" s="13">
        <f>G18*G31/G33</f>
        <v>0.74300582406590177</v>
      </c>
      <c r="H35" s="14"/>
      <c r="I35" s="14"/>
      <c r="J35"/>
      <c r="K35"/>
    </row>
    <row r="36" spans="6:11" x14ac:dyDescent="0.25">
      <c r="F36" s="12" t="s">
        <v>22</v>
      </c>
      <c r="G36" s="13">
        <f>K15</f>
        <v>17.943999999999999</v>
      </c>
      <c r="H36" s="14"/>
      <c r="I36" s="14"/>
      <c r="J36"/>
      <c r="K36"/>
    </row>
    <row r="37" spans="6:11" x14ac:dyDescent="0.25">
      <c r="F37" s="12" t="s">
        <v>23</v>
      </c>
      <c r="G37" s="13">
        <f>L15</f>
        <v>9.9061225540679629</v>
      </c>
      <c r="H37" s="14"/>
      <c r="I37" s="14"/>
      <c r="J37"/>
      <c r="K37"/>
    </row>
    <row r="38" spans="6:11" x14ac:dyDescent="0.25">
      <c r="F38" s="12" t="s">
        <v>24</v>
      </c>
      <c r="G38" s="13">
        <f>I15</f>
        <v>8.0378774459320272</v>
      </c>
      <c r="H38" s="14"/>
      <c r="I38" s="14"/>
    </row>
    <row r="39" spans="6:11" ht="17.25" x14ac:dyDescent="0.25">
      <c r="F39" s="12" t="s">
        <v>25</v>
      </c>
      <c r="G39" s="23">
        <f>1-I16/K16</f>
        <v>0.55205765459585221</v>
      </c>
      <c r="H39" s="24"/>
      <c r="I39" s="14"/>
    </row>
    <row r="40" spans="6:11" x14ac:dyDescent="0.25">
      <c r="F40" s="12" t="s">
        <v>17</v>
      </c>
      <c r="G40" s="25">
        <f>8*G39/(1-G39)</f>
        <v>9.8594412474715831</v>
      </c>
      <c r="H40" s="26">
        <f>FINV(0.05,1,10-2)</f>
        <v>5.3176550715787174</v>
      </c>
      <c r="I40" s="14"/>
    </row>
    <row r="41" spans="6:11" x14ac:dyDescent="0.25">
      <c r="F41" s="27" t="s">
        <v>26</v>
      </c>
      <c r="G41" s="7">
        <v>4</v>
      </c>
      <c r="H41" s="14"/>
      <c r="I41" s="14"/>
    </row>
    <row r="42" spans="6:11" x14ac:dyDescent="0.25">
      <c r="F42" s="27" t="s">
        <v>27</v>
      </c>
      <c r="G42" s="7">
        <f>G19+G18*G41</f>
        <v>3.9456848609680737</v>
      </c>
      <c r="H42" s="14"/>
      <c r="I42" s="14"/>
    </row>
  </sheetData>
  <sheetProtection password="DA8D" sheet="1" objects="1" scenarios="1"/>
  <mergeCells count="2">
    <mergeCell ref="A1:G1"/>
    <mergeCell ref="A2:G2"/>
  </mergeCells>
  <phoneticPr fontId="0" type="noConversion"/>
  <hyperlinks>
    <hyperlink ref="H1" r:id="rId1"/>
    <hyperlink ref="H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2016-04-15T02:21:19Z</dcterms:created>
  <dcterms:modified xsi:type="dcterms:W3CDTF">2017-09-02T12:42:06Z</dcterms:modified>
</cp:coreProperties>
</file>