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9720"/>
  </bookViews>
  <sheets>
    <sheet name="Расчеты" sheetId="4" r:id="rId1"/>
  </sheets>
  <calcPr calcId="162913"/>
</workbook>
</file>

<file path=xl/calcChain.xml><?xml version="1.0" encoding="utf-8"?>
<calcChain xmlns="http://schemas.openxmlformats.org/spreadsheetml/2006/main">
  <c r="H43" i="4" l="1"/>
  <c r="G40" i="4"/>
  <c r="H40" i="4"/>
  <c r="G41" i="4"/>
  <c r="H41" i="4"/>
  <c r="H39" i="4"/>
  <c r="G39" i="4"/>
  <c r="B44" i="4"/>
  <c r="H36" i="4"/>
  <c r="H35" i="4"/>
  <c r="G36" i="4"/>
  <c r="G35" i="4"/>
  <c r="K34" i="4"/>
  <c r="K33" i="4"/>
  <c r="K32" i="4"/>
  <c r="G33" i="4"/>
  <c r="G32" i="4"/>
  <c r="J34" i="4"/>
  <c r="J33" i="4"/>
  <c r="J32" i="4"/>
  <c r="B43" i="4"/>
  <c r="F23" i="4"/>
  <c r="F24" i="4"/>
  <c r="F25" i="4"/>
  <c r="F26" i="4"/>
  <c r="F27" i="4"/>
  <c r="F28" i="4"/>
  <c r="F22" i="4"/>
  <c r="F29" i="4"/>
  <c r="F30" i="4"/>
  <c r="E43" i="4"/>
  <c r="B46" i="4"/>
  <c r="B28" i="4"/>
  <c r="B27" i="4"/>
  <c r="B26" i="4"/>
  <c r="B25" i="4"/>
  <c r="B24" i="4"/>
  <c r="B23" i="4"/>
  <c r="B22" i="4"/>
  <c r="G13" i="4" a="1"/>
  <c r="G13" i="4"/>
  <c r="B13" i="4" a="1"/>
  <c r="B14" i="4"/>
  <c r="G22" i="4"/>
  <c r="G14" i="4"/>
  <c r="G15" i="4"/>
  <c r="G25" i="4"/>
  <c r="G26" i="4"/>
  <c r="B13" i="4"/>
  <c r="B15" i="4"/>
  <c r="G23" i="4"/>
  <c r="G28" i="4"/>
  <c r="D13" i="4"/>
  <c r="C15" i="4"/>
  <c r="G24" i="4"/>
  <c r="G27" i="4"/>
  <c r="D14" i="4"/>
  <c r="C13" i="4"/>
  <c r="D15" i="4"/>
  <c r="C14" i="4"/>
  <c r="G29" i="4"/>
  <c r="G30" i="4"/>
  <c r="B17" i="4" a="1"/>
  <c r="C19" i="4"/>
  <c r="B18" i="4"/>
  <c r="B19" i="4"/>
  <c r="D17" i="4"/>
  <c r="C17" i="4"/>
  <c r="D19" i="4"/>
  <c r="B17" i="4"/>
  <c r="D18" i="4"/>
  <c r="C18" i="4"/>
  <c r="G17" i="4" a="1"/>
  <c r="G18" i="4"/>
  <c r="G17" i="4"/>
  <c r="G19" i="4"/>
  <c r="C28" i="4"/>
  <c r="D28" i="4"/>
  <c r="C26" i="4"/>
  <c r="D26" i="4"/>
  <c r="C24" i="4"/>
  <c r="D24" i="4"/>
  <c r="C22" i="4"/>
  <c r="D22" i="4"/>
  <c r="C27" i="4"/>
  <c r="D27" i="4"/>
  <c r="C23" i="4"/>
  <c r="D23" i="4"/>
  <c r="C25" i="4"/>
  <c r="D25" i="4"/>
  <c r="E26" i="4"/>
  <c r="E23" i="4"/>
  <c r="E28" i="4"/>
  <c r="E25" i="4"/>
  <c r="E22" i="4"/>
  <c r="D29" i="4"/>
  <c r="D30" i="4"/>
  <c r="E27" i="4"/>
  <c r="E24" i="4"/>
  <c r="E29" i="4"/>
  <c r="D32" i="4"/>
  <c r="E30" i="4"/>
  <c r="D33" i="4"/>
  <c r="C35" i="4"/>
  <c r="B35" i="4"/>
  <c r="B39" i="4"/>
  <c r="E39" i="4"/>
  <c r="B36" i="4"/>
  <c r="C37" i="4"/>
  <c r="D36" i="4"/>
  <c r="B37" i="4"/>
  <c r="C36" i="4"/>
  <c r="B40" i="4"/>
  <c r="E40" i="4"/>
  <c r="D35" i="4"/>
  <c r="D37" i="4"/>
  <c r="B41" i="4"/>
  <c r="E41" i="4"/>
</calcChain>
</file>

<file path=xl/sharedStrings.xml><?xml version="1.0" encoding="utf-8"?>
<sst xmlns="http://schemas.openxmlformats.org/spreadsheetml/2006/main" count="46" uniqueCount="43">
  <si>
    <t>Среднее</t>
  </si>
  <si>
    <t>Сумма</t>
  </si>
  <si>
    <r>
      <t>X</t>
    </r>
    <r>
      <rPr>
        <vertAlign val="subscript"/>
        <sz val="11"/>
        <color indexed="8"/>
        <rFont val="Calibri"/>
        <family val="2"/>
        <charset val="204"/>
      </rPr>
      <t>1</t>
    </r>
  </si>
  <si>
    <r>
      <t>X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</si>
  <si>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t xml:space="preserve">X = </t>
  </si>
  <si>
    <t xml:space="preserve">Y = </t>
  </si>
  <si>
    <r>
      <t>X</t>
    </r>
    <r>
      <rPr>
        <vertAlign val="superscript"/>
        <sz val="11"/>
        <color indexed="8"/>
        <rFont val="Calibri"/>
        <family val="2"/>
        <charset val="204"/>
      </rPr>
      <t>T</t>
    </r>
    <r>
      <rPr>
        <sz val="11"/>
        <color theme="1"/>
        <rFont val="Calibri"/>
        <family val="2"/>
        <charset val="204"/>
        <scheme val="minor"/>
      </rPr>
      <t xml:space="preserve">X = </t>
    </r>
  </si>
  <si>
    <r>
      <t>X</t>
    </r>
    <r>
      <rPr>
        <vertAlign val="superscript"/>
        <sz val="11"/>
        <color indexed="8"/>
        <rFont val="Calibri"/>
        <family val="2"/>
        <charset val="204"/>
      </rPr>
      <t>T</t>
    </r>
    <r>
      <rPr>
        <sz val="11"/>
        <color theme="1"/>
        <rFont val="Calibri"/>
        <family val="2"/>
        <charset val="204"/>
        <scheme val="minor"/>
      </rPr>
      <t xml:space="preserve">Y = </t>
    </r>
  </si>
  <si>
    <r>
      <t>(X</t>
    </r>
    <r>
      <rPr>
        <vertAlign val="superscript"/>
        <sz val="11"/>
        <color indexed="8"/>
        <rFont val="Calibri"/>
        <family val="2"/>
        <charset val="204"/>
      </rPr>
      <t>T</t>
    </r>
    <r>
      <rPr>
        <sz val="11"/>
        <color theme="1"/>
        <rFont val="Calibri"/>
        <family val="2"/>
        <charset val="204"/>
        <scheme val="minor"/>
      </rPr>
      <t>X)</t>
    </r>
    <r>
      <rPr>
        <vertAlign val="superscript"/>
        <sz val="11"/>
        <color indexed="8"/>
        <rFont val="Calibri"/>
        <family val="2"/>
        <charset val="204"/>
      </rPr>
      <t>-1</t>
    </r>
    <r>
      <rPr>
        <sz val="11"/>
        <color theme="1"/>
        <rFont val="Calibri"/>
        <family val="2"/>
        <charset val="204"/>
        <scheme val="minor"/>
      </rPr>
      <t xml:space="preserve"> = </t>
    </r>
  </si>
  <si>
    <t xml:space="preserve">Y(X) = </t>
  </si>
  <si>
    <r>
      <t>b</t>
    </r>
    <r>
      <rPr>
        <vertAlign val="subscript"/>
        <sz val="11"/>
        <color indexed="8"/>
        <rFont val="Calibri"/>
        <family val="2"/>
        <charset val="204"/>
      </rPr>
      <t>0</t>
    </r>
  </si>
  <si>
    <r>
      <t>b</t>
    </r>
    <r>
      <rPr>
        <vertAlign val="subscript"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/>
    </r>
  </si>
  <si>
    <r>
      <t>b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</si>
  <si>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t>Y</t>
  </si>
  <si>
    <t>Y(X)</t>
  </si>
  <si>
    <t>e=Y-Y(X)</t>
  </si>
  <si>
    <r>
      <t>e</t>
    </r>
    <r>
      <rPr>
        <vertAlign val="superscript"/>
        <sz val="11"/>
        <color indexed="8"/>
        <rFont val="Calibri"/>
        <family val="2"/>
        <charset val="204"/>
      </rPr>
      <t>2</t>
    </r>
  </si>
  <si>
    <r>
      <t>(Y-Y</t>
    </r>
    <r>
      <rPr>
        <vertAlign val="subscript"/>
        <sz val="11"/>
        <color indexed="8"/>
        <rFont val="Calibri"/>
        <family val="2"/>
        <charset val="204"/>
      </rPr>
      <t>ср</t>
    </r>
    <r>
      <rPr>
        <sz val="11"/>
        <color theme="1"/>
        <rFont val="Calibri"/>
        <family val="2"/>
        <charset val="204"/>
        <scheme val="minor"/>
      </rPr>
      <t>)</t>
    </r>
    <r>
      <rPr>
        <vertAlign val="superscript"/>
        <sz val="11"/>
        <color indexed="8"/>
        <rFont val="Calibri"/>
        <family val="2"/>
        <charset val="204"/>
      </rPr>
      <t>2</t>
    </r>
  </si>
  <si>
    <r>
      <t>Несмещ. оценка дисперсии (s</t>
    </r>
    <r>
      <rPr>
        <vertAlign val="super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 xml:space="preserve">) </t>
    </r>
  </si>
  <si>
    <t>Стандартная ошибка (s)</t>
  </si>
  <si>
    <t xml:space="preserve">k = </t>
  </si>
  <si>
    <r>
      <t>Sb</t>
    </r>
    <r>
      <rPr>
        <vertAlign val="subscript"/>
        <sz val="11"/>
        <color indexed="8"/>
        <rFont val="Calibri"/>
        <family val="2"/>
        <charset val="204"/>
      </rPr>
      <t>0</t>
    </r>
  </si>
  <si>
    <r>
      <t>tb</t>
    </r>
    <r>
      <rPr>
        <vertAlign val="subscript"/>
        <sz val="11"/>
        <color indexed="8"/>
        <rFont val="Calibri"/>
        <family val="2"/>
        <charset val="204"/>
      </rPr>
      <t>0</t>
    </r>
  </si>
  <si>
    <r>
      <t>Sb</t>
    </r>
    <r>
      <rPr>
        <vertAlign val="subscript"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/>
    </r>
  </si>
  <si>
    <r>
      <t>tb</t>
    </r>
    <r>
      <rPr>
        <vertAlign val="subscript"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/>
    </r>
  </si>
  <si>
    <r>
      <t>Sb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</si>
  <si>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tb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</si>
  <si>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R</t>
    </r>
    <r>
      <rPr>
        <vertAlign val="superscript"/>
        <sz val="11"/>
        <color indexed="8"/>
        <rFont val="Calibri"/>
        <family val="2"/>
        <charset val="204"/>
      </rPr>
      <t>2</t>
    </r>
  </si>
  <si>
    <r>
      <t>t</t>
    </r>
    <r>
      <rPr>
        <vertAlign val="subscript"/>
        <sz val="11"/>
        <color indexed="8"/>
        <rFont val="Calibri"/>
        <family val="2"/>
        <charset val="204"/>
      </rPr>
      <t>крит</t>
    </r>
  </si>
  <si>
    <r>
      <t>F</t>
    </r>
    <r>
      <rPr>
        <vertAlign val="subscript"/>
        <sz val="11"/>
        <color indexed="8"/>
        <rFont val="Calibri"/>
        <family val="2"/>
        <charset val="204"/>
      </rPr>
      <t>расч</t>
    </r>
  </si>
  <si>
    <r>
      <t>F</t>
    </r>
    <r>
      <rPr>
        <vertAlign val="subscript"/>
        <sz val="11"/>
        <color indexed="8"/>
        <rFont val="Calibri"/>
        <family val="2"/>
        <charset val="204"/>
      </rPr>
      <t>крит</t>
    </r>
  </si>
  <si>
    <r>
      <t>(Y-Y</t>
    </r>
    <r>
      <rPr>
        <vertAlign val="subscript"/>
        <sz val="11"/>
        <color indexed="8"/>
        <rFont val="Calibri"/>
        <family val="2"/>
        <charset val="204"/>
      </rPr>
      <t>ср</t>
    </r>
    <r>
      <rPr>
        <sz val="11"/>
        <color theme="1"/>
        <rFont val="Calibri"/>
        <family val="2"/>
        <charset val="204"/>
        <scheme val="minor"/>
      </rPr>
      <t>)</t>
    </r>
  </si>
  <si>
    <r>
      <t>E</t>
    </r>
    <r>
      <rPr>
        <vertAlign val="subscript"/>
        <sz val="11"/>
        <color indexed="8"/>
        <rFont val="Calibri"/>
        <family val="2"/>
        <charset val="204"/>
      </rPr>
      <t>1</t>
    </r>
  </si>
  <si>
    <r>
      <t>E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</si>
  <si>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</si>
  <si>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t>СКО</t>
  </si>
  <si>
    <r>
      <rPr>
        <sz val="11"/>
        <color indexed="8"/>
        <rFont val="Calibri"/>
        <family val="2"/>
        <charset val="204"/>
      </rPr>
      <t>β</t>
    </r>
    <r>
      <rPr>
        <vertAlign val="subscript"/>
        <sz val="11"/>
        <color indexed="8"/>
        <rFont val="Calibri"/>
        <family val="2"/>
        <charset val="204"/>
      </rPr>
      <t>1</t>
    </r>
  </si>
  <si>
    <r>
      <t>β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</si>
  <si>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r</t>
    </r>
    <r>
      <rPr>
        <vertAlign val="subscript"/>
        <sz val="11"/>
        <color indexed="8"/>
        <rFont val="Calibri"/>
        <family val="2"/>
        <charset val="204"/>
      </rPr>
      <t>x1x2</t>
    </r>
  </si>
  <si>
    <t xml:space="preserve">Задача по эконометрике с решением в Excel. Выполнена в </t>
  </si>
  <si>
    <t>https://www.matburo.ru/</t>
  </si>
  <si>
    <t>Полный файл решения выложен на странице</t>
  </si>
  <si>
    <t>https://www.matburo.ru/ex_ec.php?p1=ecexcel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</si>
</sst>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bscript"/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5" fillId="5" borderId="7" xfId="1" applyFill="1" applyBorder="1" applyAlignment="1" applyProtection="1"/>
    <xf numFmtId="0" fontId="0" fillId="5" borderId="7" xfId="0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5" fillId="5" borderId="10" xfId="1" applyFill="1" applyBorder="1" applyAlignment="1" applyProtection="1"/>
    <xf numFmtId="0" fontId="0" fillId="5" borderId="10" xfId="0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workbookViewId="0">
      <selection activeCell="J13" sqref="J13"/>
    </sheetView>
  </sheetViews>
  <sheetFormatPr defaultRowHeight="15" x14ac:dyDescent="0.25"/>
  <cols>
    <col min="2" max="2" width="10.28515625" style="13" customWidth="1"/>
    <col min="3" max="3" width="10.140625" style="13" customWidth="1"/>
    <col min="4" max="4" width="10.28515625" style="13" customWidth="1"/>
    <col min="5" max="5" width="10.5703125" style="13" bestFit="1" customWidth="1"/>
    <col min="6" max="6" width="10.5703125" style="13" customWidth="1"/>
    <col min="7" max="7" width="9.140625" style="13"/>
  </cols>
  <sheetData>
    <row r="1" spans="1:12" x14ac:dyDescent="0.25">
      <c r="A1" s="21" t="s">
        <v>39</v>
      </c>
      <c r="B1" s="22"/>
      <c r="C1" s="22"/>
      <c r="D1" s="22"/>
      <c r="E1" s="22"/>
      <c r="F1" s="22"/>
      <c r="G1" s="22"/>
      <c r="H1" s="23" t="s">
        <v>40</v>
      </c>
      <c r="I1" s="24"/>
      <c r="J1" s="24"/>
      <c r="K1" s="24"/>
      <c r="L1" s="25"/>
    </row>
    <row r="2" spans="1:12" ht="15.75" thickBot="1" x14ac:dyDescent="0.3">
      <c r="A2" s="26" t="s">
        <v>41</v>
      </c>
      <c r="B2" s="27"/>
      <c r="C2" s="27"/>
      <c r="D2" s="27"/>
      <c r="E2" s="27"/>
      <c r="F2" s="27"/>
      <c r="G2" s="27"/>
      <c r="H2" s="28" t="s">
        <v>42</v>
      </c>
      <c r="I2" s="29"/>
      <c r="J2" s="29"/>
      <c r="K2" s="29"/>
      <c r="L2" s="30"/>
    </row>
    <row r="4" spans="1:12" ht="18" x14ac:dyDescent="0.25">
      <c r="B4" s="2"/>
      <c r="C4" s="2" t="s">
        <v>2</v>
      </c>
      <c r="D4" s="2" t="s">
        <v>3</v>
      </c>
    </row>
    <row r="5" spans="1:12" x14ac:dyDescent="0.25">
      <c r="A5" s="19" t="s">
        <v>4</v>
      </c>
      <c r="B5" s="2">
        <v>1</v>
      </c>
      <c r="C5" s="32">
        <v>8.6999999999999993</v>
      </c>
      <c r="D5" s="32">
        <v>9</v>
      </c>
      <c r="F5" s="20" t="s">
        <v>5</v>
      </c>
      <c r="G5" s="31">
        <v>14.6</v>
      </c>
      <c r="H5" s="9"/>
      <c r="I5" s="9"/>
      <c r="J5" s="9"/>
    </row>
    <row r="6" spans="1:12" x14ac:dyDescent="0.25">
      <c r="A6" s="19"/>
      <c r="B6" s="2">
        <v>1</v>
      </c>
      <c r="C6" s="32">
        <v>8.6999999999999993</v>
      </c>
      <c r="D6" s="32">
        <v>8.5</v>
      </c>
      <c r="F6" s="20"/>
      <c r="G6" s="31">
        <v>14.4</v>
      </c>
      <c r="H6" s="9"/>
      <c r="I6" s="9"/>
      <c r="J6" s="9"/>
    </row>
    <row r="7" spans="1:12" x14ac:dyDescent="0.25">
      <c r="A7" s="19"/>
      <c r="B7" s="2">
        <v>1</v>
      </c>
      <c r="C7" s="32">
        <v>6.5</v>
      </c>
      <c r="D7" s="32">
        <v>6.1</v>
      </c>
      <c r="F7" s="20"/>
      <c r="G7" s="31">
        <v>14.4</v>
      </c>
      <c r="H7" s="9"/>
      <c r="I7" s="9"/>
      <c r="J7" s="9"/>
    </row>
    <row r="8" spans="1:12" x14ac:dyDescent="0.25">
      <c r="A8" s="19"/>
      <c r="B8" s="2">
        <v>1</v>
      </c>
      <c r="C8" s="32">
        <v>8</v>
      </c>
      <c r="D8" s="32">
        <v>9.5</v>
      </c>
      <c r="F8" s="20"/>
      <c r="G8" s="31">
        <v>14.8</v>
      </c>
      <c r="H8" s="9"/>
      <c r="I8" s="9"/>
      <c r="J8" s="9"/>
    </row>
    <row r="9" spans="1:12" x14ac:dyDescent="0.25">
      <c r="A9" s="19"/>
      <c r="B9" s="2">
        <v>1</v>
      </c>
      <c r="C9" s="32">
        <v>8.4</v>
      </c>
      <c r="D9" s="32">
        <v>6.5</v>
      </c>
      <c r="F9" s="20"/>
      <c r="G9" s="31">
        <v>14.1</v>
      </c>
      <c r="H9" s="9"/>
      <c r="I9" s="9"/>
      <c r="J9" s="9"/>
    </row>
    <row r="10" spans="1:12" x14ac:dyDescent="0.25">
      <c r="A10" s="19"/>
      <c r="B10" s="2">
        <v>1</v>
      </c>
      <c r="C10" s="32">
        <v>8.4</v>
      </c>
      <c r="D10" s="32">
        <v>7.1</v>
      </c>
      <c r="F10" s="20"/>
      <c r="G10" s="31">
        <v>14.1</v>
      </c>
      <c r="H10" s="9"/>
      <c r="I10" s="9"/>
      <c r="J10" s="9"/>
    </row>
    <row r="11" spans="1:12" x14ac:dyDescent="0.25">
      <c r="A11" s="19"/>
      <c r="B11" s="2">
        <v>1</v>
      </c>
      <c r="C11" s="32">
        <v>7.5</v>
      </c>
      <c r="D11" s="32">
        <v>8.3000000000000007</v>
      </c>
      <c r="F11" s="20"/>
      <c r="G11" s="31">
        <v>15.2</v>
      </c>
      <c r="H11" s="9"/>
      <c r="I11" s="9"/>
      <c r="J11" s="9"/>
    </row>
    <row r="13" spans="1:12" x14ac:dyDescent="0.25">
      <c r="A13" s="19" t="s">
        <v>6</v>
      </c>
      <c r="B13" s="10">
        <f t="array" ref="B13:D15">MMULT(TRANSPOSE(B5:D11),B5:D11)</f>
        <v>7</v>
      </c>
      <c r="C13" s="10">
        <v>56.199999999999996</v>
      </c>
      <c r="D13" s="10">
        <v>55</v>
      </c>
      <c r="F13" s="19" t="s">
        <v>7</v>
      </c>
      <c r="G13" s="2">
        <f t="array" ref="G13:G15">MMULT(TRANSPOSE(B5:D11),G5:G11)</f>
        <v>101.6</v>
      </c>
    </row>
    <row r="14" spans="1:12" x14ac:dyDescent="0.25">
      <c r="A14" s="19"/>
      <c r="B14" s="10">
        <v>56.199999999999996</v>
      </c>
      <c r="C14" s="10">
        <v>455</v>
      </c>
      <c r="D14" s="10">
        <v>444.39</v>
      </c>
      <c r="F14" s="19"/>
      <c r="G14" s="2">
        <v>815.18000000000006</v>
      </c>
    </row>
    <row r="15" spans="1:12" x14ac:dyDescent="0.25">
      <c r="A15" s="19"/>
      <c r="B15" s="10">
        <v>55</v>
      </c>
      <c r="C15" s="10">
        <v>444.39</v>
      </c>
      <c r="D15" s="10">
        <v>442.26</v>
      </c>
      <c r="F15" s="19"/>
      <c r="G15" s="2">
        <v>800.16</v>
      </c>
    </row>
    <row r="17" spans="1:11" ht="18" x14ac:dyDescent="0.35">
      <c r="A17" s="19" t="s">
        <v>8</v>
      </c>
      <c r="B17" s="14">
        <f t="array" ref="B17:D19">MINVERSE(B13:D15)</f>
        <v>17.577719756227793</v>
      </c>
      <c r="C17" s="14">
        <v>-1.940686313384824</v>
      </c>
      <c r="D17" s="14">
        <v>-0.23595395420668272</v>
      </c>
      <c r="F17" s="20" t="s">
        <v>9</v>
      </c>
      <c r="G17" s="14">
        <f t="array" ref="G17:G19">MMULT(B17:D19,G13:G15)</f>
        <v>15.086742289683599</v>
      </c>
      <c r="H17" t="s">
        <v>10</v>
      </c>
    </row>
    <row r="18" spans="1:11" ht="18" x14ac:dyDescent="0.35">
      <c r="A18" s="19"/>
      <c r="B18" s="14">
        <v>-1.9406863133848262</v>
      </c>
      <c r="C18" s="14">
        <v>0.33233083482987763</v>
      </c>
      <c r="D18" s="14">
        <v>-9.2585249522642354E-2</v>
      </c>
      <c r="F18" s="20"/>
      <c r="G18" s="14">
        <v>-0.34729276131612608</v>
      </c>
      <c r="H18" t="s">
        <v>11</v>
      </c>
    </row>
    <row r="19" spans="1:11" ht="18" x14ac:dyDescent="0.35">
      <c r="A19" s="19"/>
      <c r="B19" s="14">
        <v>-0.23595395420667883</v>
      </c>
      <c r="C19" s="14">
        <v>-9.2585249522642812E-2</v>
      </c>
      <c r="D19" s="14">
        <v>0.12463579459307779</v>
      </c>
      <c r="F19" s="20"/>
      <c r="G19" s="14">
        <v>0.28201194833057741</v>
      </c>
      <c r="H19" t="s">
        <v>12</v>
      </c>
    </row>
    <row r="21" spans="1:11" ht="18" x14ac:dyDescent="0.25">
      <c r="A21" s="1"/>
      <c r="B21" s="11" t="s">
        <v>13</v>
      </c>
      <c r="C21" s="11" t="s">
        <v>14</v>
      </c>
      <c r="D21" s="11" t="s">
        <v>15</v>
      </c>
      <c r="E21" s="11" t="s">
        <v>16</v>
      </c>
      <c r="F21" s="11" t="s">
        <v>31</v>
      </c>
      <c r="G21" s="11" t="s">
        <v>17</v>
      </c>
      <c r="H21" s="1"/>
      <c r="I21" s="1"/>
      <c r="J21" s="1"/>
    </row>
    <row r="22" spans="1:11" x14ac:dyDescent="0.25">
      <c r="A22" s="1"/>
      <c r="B22" s="4">
        <f t="shared" ref="B22:B28" si="0">G5</f>
        <v>14.6</v>
      </c>
      <c r="C22" s="14">
        <f t="shared" ref="C22:C28" si="1">$G$17+$G$18*C5+$G$19*D5</f>
        <v>14.6034028012085</v>
      </c>
      <c r="D22" s="14">
        <f>B22-C22</f>
        <v>-3.4028012084998949E-3</v>
      </c>
      <c r="E22" s="14">
        <f>D22*D22</f>
        <v>1.1579056064568344E-5</v>
      </c>
      <c r="F22" s="14">
        <f>B22-AVERAGE(B$22:B$28)</f>
        <v>8.571428571428541E-2</v>
      </c>
      <c r="G22" s="14">
        <f t="shared" ref="G22:G28" si="2">POWER(B22-AVERAGE(B$22:B$28),2)</f>
        <v>7.3469387755101517E-3</v>
      </c>
      <c r="H22" s="1"/>
      <c r="I22" s="1"/>
      <c r="J22" s="1"/>
    </row>
    <row r="23" spans="1:11" x14ac:dyDescent="0.25">
      <c r="A23" s="1"/>
      <c r="B23" s="4">
        <f t="shared" si="0"/>
        <v>14.4</v>
      </c>
      <c r="C23" s="14">
        <f t="shared" si="1"/>
        <v>14.462396827043211</v>
      </c>
      <c r="D23" s="14">
        <f t="shared" ref="D23:D28" si="3">B23-C23</f>
        <v>-6.2396827043210479E-2</v>
      </c>
      <c r="E23" s="14">
        <f t="shared" ref="E23:E28" si="4">D23*D23</f>
        <v>3.8933640250603226E-3</v>
      </c>
      <c r="F23" s="14">
        <f t="shared" ref="F23:F28" si="5">B23-AVERAGE(B$22:B$28)</f>
        <v>-0.11428571428571388</v>
      </c>
      <c r="G23" s="14">
        <f t="shared" si="2"/>
        <v>1.3061224489795825E-2</v>
      </c>
      <c r="H23" s="1"/>
      <c r="I23" s="1"/>
      <c r="J23" s="1"/>
    </row>
    <row r="24" spans="1:11" x14ac:dyDescent="0.25">
      <c r="A24" s="1"/>
      <c r="B24" s="4">
        <f t="shared" si="0"/>
        <v>14.4</v>
      </c>
      <c r="C24" s="14">
        <f t="shared" si="1"/>
        <v>14.549612225945301</v>
      </c>
      <c r="D24" s="14">
        <f t="shared" si="3"/>
        <v>-0.14961222594530099</v>
      </c>
      <c r="E24" s="14">
        <f t="shared" si="4"/>
        <v>2.2383818152307795E-2</v>
      </c>
      <c r="F24" s="14">
        <f t="shared" si="5"/>
        <v>-0.11428571428571388</v>
      </c>
      <c r="G24" s="14">
        <f t="shared" si="2"/>
        <v>1.3061224489795825E-2</v>
      </c>
      <c r="H24" s="1"/>
      <c r="I24" s="1"/>
      <c r="J24" s="1"/>
    </row>
    <row r="25" spans="1:11" x14ac:dyDescent="0.25">
      <c r="A25" s="1"/>
      <c r="B25" s="4">
        <f t="shared" si="0"/>
        <v>14.8</v>
      </c>
      <c r="C25" s="14">
        <f t="shared" si="1"/>
        <v>14.987513708295076</v>
      </c>
      <c r="D25" s="14">
        <f t="shared" si="3"/>
        <v>-0.18751370829507508</v>
      </c>
      <c r="E25" s="14">
        <f t="shared" si="4"/>
        <v>3.5161390798570509E-2</v>
      </c>
      <c r="F25" s="14">
        <f t="shared" si="5"/>
        <v>0.28571428571428648</v>
      </c>
      <c r="G25" s="14">
        <f t="shared" si="2"/>
        <v>8.1632653061224927E-2</v>
      </c>
      <c r="H25" s="1"/>
      <c r="I25" s="1"/>
      <c r="J25" s="1"/>
    </row>
    <row r="26" spans="1:11" x14ac:dyDescent="0.25">
      <c r="A26" s="1"/>
      <c r="B26" s="4">
        <f t="shared" si="0"/>
        <v>14.1</v>
      </c>
      <c r="C26" s="14">
        <f t="shared" si="1"/>
        <v>14.002560758776893</v>
      </c>
      <c r="D26" s="14">
        <f t="shared" si="3"/>
        <v>9.7439241223106876E-2</v>
      </c>
      <c r="E26" s="14">
        <f t="shared" si="4"/>
        <v>9.4944057301348111E-3</v>
      </c>
      <c r="F26" s="14">
        <f t="shared" si="5"/>
        <v>-0.41428571428571459</v>
      </c>
      <c r="G26" s="14">
        <f t="shared" si="2"/>
        <v>0.17163265306122474</v>
      </c>
      <c r="H26" s="1"/>
      <c r="I26" s="1"/>
      <c r="J26" s="1"/>
    </row>
    <row r="27" spans="1:11" x14ac:dyDescent="0.25">
      <c r="A27" s="1"/>
      <c r="B27" s="4">
        <f t="shared" si="0"/>
        <v>14.1</v>
      </c>
      <c r="C27" s="14">
        <f t="shared" si="1"/>
        <v>14.171767927775239</v>
      </c>
      <c r="D27" s="14">
        <f t="shared" si="3"/>
        <v>-7.1767927775239215E-2</v>
      </c>
      <c r="E27" s="14">
        <f t="shared" si="4"/>
        <v>5.1506354571519523E-3</v>
      </c>
      <c r="F27" s="14">
        <f t="shared" si="5"/>
        <v>-0.41428571428571459</v>
      </c>
      <c r="G27" s="14">
        <f t="shared" si="2"/>
        <v>0.17163265306122474</v>
      </c>
      <c r="H27" s="1"/>
      <c r="I27" s="1"/>
      <c r="J27" s="1"/>
    </row>
    <row r="28" spans="1:11" x14ac:dyDescent="0.25">
      <c r="A28" s="1"/>
      <c r="B28" s="4">
        <f t="shared" si="0"/>
        <v>15.2</v>
      </c>
      <c r="C28" s="14">
        <f t="shared" si="1"/>
        <v>14.822745750956447</v>
      </c>
      <c r="D28" s="14">
        <f t="shared" si="3"/>
        <v>0.37725424904355265</v>
      </c>
      <c r="E28" s="14">
        <f t="shared" si="4"/>
        <v>0.14232076842141483</v>
      </c>
      <c r="F28" s="14">
        <f t="shared" si="5"/>
        <v>0.68571428571428505</v>
      </c>
      <c r="G28" s="14">
        <f t="shared" si="2"/>
        <v>0.47020408163265215</v>
      </c>
      <c r="H28" s="1"/>
      <c r="I28" s="1"/>
      <c r="J28" s="1"/>
    </row>
    <row r="29" spans="1:11" x14ac:dyDescent="0.25">
      <c r="A29" s="3" t="s">
        <v>1</v>
      </c>
      <c r="B29" s="5"/>
      <c r="C29" s="5"/>
      <c r="D29" s="8">
        <f>SUM(D22:D28)</f>
        <v>-6.6613381477509392E-13</v>
      </c>
      <c r="E29" s="8">
        <f>SUM(E22:E28)</f>
        <v>0.21841596164070481</v>
      </c>
      <c r="F29" s="8">
        <f>SUM(F22:F28)</f>
        <v>0</v>
      </c>
      <c r="G29" s="8">
        <f>SUM(G22:G28)</f>
        <v>0.92857142857142838</v>
      </c>
      <c r="H29" s="1"/>
      <c r="I29" s="1"/>
      <c r="J29" s="1"/>
    </row>
    <row r="30" spans="1:11" x14ac:dyDescent="0.25">
      <c r="A30" s="3" t="s">
        <v>0</v>
      </c>
      <c r="B30" s="5"/>
      <c r="C30" s="3"/>
      <c r="D30" s="8">
        <f>D29/24</f>
        <v>-2.7755575615628914E-14</v>
      </c>
      <c r="E30" s="8">
        <f>E29/24</f>
        <v>9.1006650683627E-3</v>
      </c>
      <c r="F30" s="8">
        <f>F29/24</f>
        <v>0</v>
      </c>
      <c r="G30" s="8">
        <f>G29/24</f>
        <v>3.8690476190476185E-2</v>
      </c>
      <c r="H30" s="1"/>
      <c r="I30" s="1"/>
      <c r="J30" s="1"/>
    </row>
    <row r="31" spans="1:11" x14ac:dyDescent="0.25">
      <c r="A31" s="1"/>
      <c r="B31" s="12"/>
      <c r="C31" s="1"/>
      <c r="D31" s="1"/>
      <c r="E31" s="1"/>
      <c r="F31" s="1"/>
      <c r="G31" s="1"/>
      <c r="H31" s="1"/>
      <c r="I31" s="1"/>
      <c r="J31" s="1" t="s">
        <v>0</v>
      </c>
      <c r="K31" s="13" t="s">
        <v>35</v>
      </c>
    </row>
    <row r="32" spans="1:11" ht="18" x14ac:dyDescent="0.25">
      <c r="A32" s="16" t="s">
        <v>18</v>
      </c>
      <c r="B32" s="17"/>
      <c r="C32" s="18"/>
      <c r="D32" s="14">
        <f>E29/(7-2-1)</f>
        <v>5.4603990410176204E-2</v>
      </c>
      <c r="E32" s="1"/>
      <c r="F32" s="2" t="s">
        <v>32</v>
      </c>
      <c r="G32" s="2">
        <f>G18*J32/J34</f>
        <v>-0.19210485419258155</v>
      </c>
      <c r="H32" s="1"/>
      <c r="I32" s="2" t="s">
        <v>2</v>
      </c>
      <c r="J32" s="14">
        <f>AVERAGE(C5:C11)</f>
        <v>8.0285714285714285</v>
      </c>
      <c r="K32" s="15">
        <f>STDEV(C5:C11)</f>
        <v>0.79522383791040374</v>
      </c>
    </row>
    <row r="33" spans="1:11" ht="18" x14ac:dyDescent="0.25">
      <c r="A33" s="16" t="s">
        <v>19</v>
      </c>
      <c r="B33" s="17"/>
      <c r="C33" s="18"/>
      <c r="D33" s="14">
        <f>SQRT(D32)</f>
        <v>0.23367496744447447</v>
      </c>
      <c r="E33" s="1"/>
      <c r="F33" s="2" t="s">
        <v>33</v>
      </c>
      <c r="G33" s="14">
        <f>G19*J33/J34</f>
        <v>0.15266394840730077</v>
      </c>
      <c r="H33" s="1"/>
      <c r="I33" s="2" t="s">
        <v>34</v>
      </c>
      <c r="J33" s="14">
        <f>AVERAGE(D5:D11)</f>
        <v>7.8571428571428568</v>
      </c>
      <c r="K33" s="15">
        <f>STDEV(D5:D11)</f>
        <v>1.2985339719046516</v>
      </c>
    </row>
    <row r="34" spans="1:11" x14ac:dyDescent="0.25">
      <c r="A34" s="1"/>
      <c r="B34" s="12"/>
      <c r="C34" s="1"/>
      <c r="D34" s="1"/>
      <c r="E34" s="1"/>
      <c r="F34" s="1"/>
      <c r="G34" s="1"/>
      <c r="H34" s="1"/>
      <c r="I34" s="2" t="s">
        <v>13</v>
      </c>
      <c r="J34" s="14">
        <f>AVERAGE(G5:G11)</f>
        <v>14.514285714285714</v>
      </c>
      <c r="K34" s="15">
        <f>STDEV(G5:G11)</f>
        <v>0.39339789623472154</v>
      </c>
    </row>
    <row r="35" spans="1:11" ht="18" x14ac:dyDescent="0.25">
      <c r="A35" s="19" t="s">
        <v>20</v>
      </c>
      <c r="B35" s="14">
        <f t="shared" ref="B35:D37" si="6">B17*$D$32</f>
        <v>0.9598136410018272</v>
      </c>
      <c r="C35" s="14">
        <f t="shared" si="6"/>
        <v>-0.10596921684522514</v>
      </c>
      <c r="D35" s="14">
        <f t="shared" si="6"/>
        <v>-1.2884027452744858E-2</v>
      </c>
      <c r="E35" s="1"/>
      <c r="F35" s="2" t="s">
        <v>36</v>
      </c>
      <c r="G35" s="14">
        <f>G18*K32/K34</f>
        <v>-0.70202582468191688</v>
      </c>
      <c r="H35" s="6">
        <f>G35*K34</f>
        <v>-0.27617548253231156</v>
      </c>
      <c r="I35" s="1"/>
    </row>
    <row r="36" spans="1:11" ht="18" x14ac:dyDescent="0.25">
      <c r="A36" s="19"/>
      <c r="B36" s="14">
        <f t="shared" si="6"/>
        <v>-0.10596921684522526</v>
      </c>
      <c r="C36" s="14">
        <f t="shared" si="6"/>
        <v>1.814658971805649E-2</v>
      </c>
      <c r="D36" s="14">
        <f t="shared" si="6"/>
        <v>-5.0555240770581338E-3</v>
      </c>
      <c r="E36" s="1"/>
      <c r="F36" s="2" t="s">
        <v>37</v>
      </c>
      <c r="G36" s="14">
        <f>G19*K33/K34</f>
        <v>0.93086948073504416</v>
      </c>
      <c r="H36" s="6">
        <f>G36*K34</f>
        <v>0.36620209539027404</v>
      </c>
      <c r="I36" s="1"/>
    </row>
    <row r="37" spans="1:11" x14ac:dyDescent="0.25">
      <c r="A37" s="19"/>
      <c r="B37" s="14">
        <f t="shared" si="6"/>
        <v>-1.2884027452744647E-2</v>
      </c>
      <c r="C37" s="14">
        <f t="shared" si="6"/>
        <v>-5.0555240770581589E-3</v>
      </c>
      <c r="D37" s="14">
        <f t="shared" si="6"/>
        <v>6.8056117327251111E-3</v>
      </c>
      <c r="E37" s="1"/>
      <c r="F37" s="1"/>
      <c r="G37" s="1"/>
      <c r="H37" s="1"/>
      <c r="I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ht="18" x14ac:dyDescent="0.25">
      <c r="A39" s="2" t="s">
        <v>21</v>
      </c>
      <c r="B39" s="14">
        <f>SQRT(B35)</f>
        <v>0.97970079156946033</v>
      </c>
      <c r="C39" s="1"/>
      <c r="D39" s="2" t="s">
        <v>22</v>
      </c>
      <c r="E39" s="14">
        <f>ABS(G17/B39)</f>
        <v>15.399336633703186</v>
      </c>
      <c r="F39" s="1"/>
      <c r="G39" s="7">
        <f>G17-B39*$E$43</f>
        <v>12.366656822372168</v>
      </c>
      <c r="H39" s="7">
        <f>G17+B39*$E$43</f>
        <v>17.80682775699503</v>
      </c>
      <c r="I39" s="1"/>
      <c r="J39" s="1"/>
    </row>
    <row r="40" spans="1:11" ht="18" x14ac:dyDescent="0.25">
      <c r="A40" s="2" t="s">
        <v>23</v>
      </c>
      <c r="B40" s="14">
        <f>SQRT(C36)</f>
        <v>0.13470927851509149</v>
      </c>
      <c r="C40" s="1"/>
      <c r="D40" s="2" t="s">
        <v>24</v>
      </c>
      <c r="E40" s="14">
        <f>ABS(G18/B40)</f>
        <v>2.5780908720197684</v>
      </c>
      <c r="F40" s="1"/>
      <c r="G40" s="7">
        <f>G18-B40*$E$43</f>
        <v>-0.7213056782740781</v>
      </c>
      <c r="H40" s="7">
        <f>G18+B40*$E$43</f>
        <v>2.6720155641825949E-2</v>
      </c>
      <c r="I40" s="1"/>
      <c r="J40" s="1"/>
    </row>
    <row r="41" spans="1:11" ht="18" x14ac:dyDescent="0.25">
      <c r="A41" s="2" t="s">
        <v>25</v>
      </c>
      <c r="B41" s="14">
        <f>SQRT(D37)</f>
        <v>8.249613162279254E-2</v>
      </c>
      <c r="C41" s="1"/>
      <c r="D41" s="2" t="s">
        <v>26</v>
      </c>
      <c r="E41" s="14">
        <f>ABS(G19/B41)</f>
        <v>3.4184869373033901</v>
      </c>
      <c r="F41" s="1"/>
      <c r="G41" s="7">
        <f>G19-B41*$E$43</f>
        <v>5.2965967488722177E-2</v>
      </c>
      <c r="H41" s="7">
        <f>G19+B41*$E$43</f>
        <v>0.51105792917243265</v>
      </c>
      <c r="I41" s="1"/>
      <c r="J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ht="18" x14ac:dyDescent="0.25">
      <c r="A43" s="2" t="s">
        <v>27</v>
      </c>
      <c r="B43" s="14">
        <f>1-E29/G29</f>
        <v>0.76478281054077935</v>
      </c>
      <c r="C43" s="1"/>
      <c r="D43" s="2" t="s">
        <v>28</v>
      </c>
      <c r="E43" s="14">
        <f>_xlfn.T.INV.2T(0.05,COUNT(B5:B11)-2-1)</f>
        <v>2.7764451051977934</v>
      </c>
      <c r="F43" s="1"/>
      <c r="G43" s="2" t="s">
        <v>38</v>
      </c>
      <c r="H43" s="14">
        <f>CORREL(C5:C11,D5:D11)</f>
        <v>0.45492006098404142</v>
      </c>
      <c r="I43" s="1"/>
      <c r="J43" s="1"/>
    </row>
    <row r="44" spans="1:11" ht="18" x14ac:dyDescent="0.25">
      <c r="A44" s="2" t="s">
        <v>29</v>
      </c>
      <c r="B44" s="14">
        <f>(B43/(1-B43))*((7-2-1)/2)</f>
        <v>6.502779939672469</v>
      </c>
      <c r="C44" s="1"/>
      <c r="D44" s="1"/>
      <c r="E44" s="1"/>
      <c r="F44" s="1"/>
      <c r="G44" s="1"/>
      <c r="H44" s="1"/>
      <c r="I44" s="1"/>
      <c r="J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" ht="18" x14ac:dyDescent="0.25">
      <c r="A46" s="2" t="s">
        <v>30</v>
      </c>
      <c r="B46" s="14">
        <f>_xlfn.F.INV.RT(0.05,2,COUNT(B5:B11)-2-1)</f>
        <v>6.9442719099991574</v>
      </c>
      <c r="C46" s="1"/>
      <c r="D46" s="1"/>
      <c r="E46" s="1"/>
      <c r="F46" s="1"/>
      <c r="G46" s="1"/>
      <c r="H46" s="1"/>
      <c r="I46" s="1"/>
      <c r="J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</sheetData>
  <sheetProtection password="DB8D" sheet="1" objects="1" scenarios="1"/>
  <mergeCells count="11">
    <mergeCell ref="A1:G1"/>
    <mergeCell ref="A2:G2"/>
    <mergeCell ref="A33:C33"/>
    <mergeCell ref="A35:A37"/>
    <mergeCell ref="A5:A11"/>
    <mergeCell ref="F5:F11"/>
    <mergeCell ref="A13:A15"/>
    <mergeCell ref="F13:F15"/>
    <mergeCell ref="A17:A19"/>
    <mergeCell ref="F17:F19"/>
    <mergeCell ref="A32:C32"/>
  </mergeCells>
  <phoneticPr fontId="4" type="noConversion"/>
  <hyperlinks>
    <hyperlink ref="H1" r:id="rId1"/>
    <hyperlink ref="H2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Расчеты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Asya</cp:lastModifiedBy>
  <dcterms:created xsi:type="dcterms:W3CDTF">2016-04-15T02:21:19Z</dcterms:created>
  <dcterms:modified xsi:type="dcterms:W3CDTF">2017-09-02T12:41:06Z</dcterms:modified>
</cp:coreProperties>
</file>